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C:\Users\deven.patel\Downloads\"/>
    </mc:Choice>
  </mc:AlternateContent>
  <xr:revisionPtr revIDLastSave="0" documentId="8_{5E7C57C7-7B0C-49E4-A577-FC55BABDB54E}" xr6:coauthVersionLast="47" xr6:coauthVersionMax="47" xr10:uidLastSave="{00000000-0000-0000-0000-000000000000}"/>
  <bookViews>
    <workbookView xWindow="28680" yWindow="-120" windowWidth="29040" windowHeight="15720" xr2:uid="{00000000-000D-0000-FFFF-FFFF00000000}"/>
  </bookViews>
  <sheets>
    <sheet name="Scoring" sheetId="40" r:id="rId1"/>
    <sheet name="Scrap -&gt;" sheetId="39" state="hidden" r:id="rId2"/>
    <sheet name="Scoring Model Option - hard" sheetId="36" state="hidden" r:id="rId3"/>
    <sheet name="Scoring Model Option 2 - easy " sheetId="28" state="hidden" r:id="rId4"/>
    <sheet name="Scoring Model Option 4 - bonus" sheetId="37" state="hidden" r:id="rId5"/>
    <sheet name="Case Studies --&gt;" sheetId="8" state="hidden" r:id="rId6"/>
    <sheet name="NVPI" sheetId="13" state="hidden" r:id="rId7"/>
    <sheet name="NVPII" sheetId="14" state="hidden" r:id="rId8"/>
    <sheet name="SOSV" sheetId="12" state="hidden" r:id="rId9"/>
    <sheet name="Osage" sheetId="15" state="hidden" r:id="rId10"/>
    <sheet name="TVPII" sheetId="16" state="hidden" r:id="rId11"/>
    <sheet name="FFVC" sheetId="18" state="hidden" r:id="rId12"/>
    <sheet name="Edison 10" sheetId="19" state="hidden" r:id="rId13"/>
    <sheet name="NJ Emerging Manager - Pass" sheetId="9" state="hidden" r:id="rId14"/>
    <sheet name="NJ Emerging Manager - Decline " sheetId="10" state="hidden" r:id="rId15"/>
    <sheet name="CA Based Exerpienced Manager " sheetId="11" state="hidden" r:id="rId16"/>
    <sheet name="Other Matrix Versions --&gt;" sheetId="7" state="hidden" r:id="rId17"/>
    <sheet name="Matrix2" sheetId="5" state="hidden" r:id="rId18"/>
    <sheet name="Matrix3" sheetId="6" state="hidden"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0" l="1"/>
  <c r="E53" i="40" l="1"/>
  <c r="E52" i="40"/>
  <c r="D27" i="40" l="1"/>
  <c r="D28" i="40"/>
  <c r="D29" i="40"/>
  <c r="D30" i="40"/>
  <c r="D48" i="40"/>
  <c r="D32" i="40"/>
  <c r="D42" i="40"/>
  <c r="D41" i="40"/>
  <c r="D40" i="40"/>
  <c r="D47" i="40"/>
  <c r="D43" i="40"/>
  <c r="D46" i="40"/>
  <c r="D45" i="40"/>
  <c r="D44" i="40"/>
  <c r="D39" i="40"/>
  <c r="D38" i="40"/>
  <c r="D37" i="40"/>
  <c r="D36" i="40"/>
  <c r="D35" i="40"/>
  <c r="D34" i="40"/>
  <c r="D33" i="40"/>
  <c r="D31" i="40"/>
  <c r="D25" i="40"/>
  <c r="D114" i="37"/>
  <c r="D113" i="37"/>
  <c r="D112" i="37"/>
  <c r="D108" i="37"/>
  <c r="D107" i="37"/>
  <c r="D106" i="37"/>
  <c r="D105" i="37"/>
  <c r="F104" i="37"/>
  <c r="F105" i="37" s="1"/>
  <c r="F106" i="37" s="1"/>
  <c r="F107" i="37" s="1"/>
  <c r="F108" i="37" s="1"/>
  <c r="F112" i="37" s="1"/>
  <c r="F113" i="37" s="1"/>
  <c r="F114" i="37" s="1"/>
  <c r="D104" i="37"/>
  <c r="G103" i="37"/>
  <c r="G112" i="37" s="1"/>
  <c r="D103" i="37"/>
  <c r="E93" i="37"/>
  <c r="E92" i="37"/>
  <c r="E88" i="37"/>
  <c r="E87" i="37"/>
  <c r="E86" i="37"/>
  <c r="E85" i="37"/>
  <c r="E84" i="37"/>
  <c r="E83" i="37"/>
  <c r="E82" i="37"/>
  <c r="E81" i="37"/>
  <c r="E80" i="37"/>
  <c r="E79" i="37"/>
  <c r="E78" i="37"/>
  <c r="E77" i="37"/>
  <c r="E76" i="37"/>
  <c r="E75" i="37"/>
  <c r="E74" i="37"/>
  <c r="E73" i="37"/>
  <c r="E72" i="37"/>
  <c r="E71" i="37"/>
  <c r="E70" i="37"/>
  <c r="B70" i="37"/>
  <c r="B71" i="37" s="1"/>
  <c r="B72" i="37" s="1"/>
  <c r="B73" i="37" s="1"/>
  <c r="B74" i="37" s="1"/>
  <c r="B75" i="37" s="1"/>
  <c r="B76" i="37" s="1"/>
  <c r="B77" i="37" s="1"/>
  <c r="B78" i="37" s="1"/>
  <c r="B79" i="37" s="1"/>
  <c r="B80" i="37" s="1"/>
  <c r="B81" i="37" s="1"/>
  <c r="B82" i="37" s="1"/>
  <c r="B83" i="37" s="1"/>
  <c r="B84" i="37" s="1"/>
  <c r="B85" i="37" s="1"/>
  <c r="B86" i="37" s="1"/>
  <c r="B87" i="37" s="1"/>
  <c r="B88" i="37" s="1"/>
  <c r="E69" i="37"/>
  <c r="E68" i="37"/>
  <c r="E67" i="37"/>
  <c r="E65" i="37"/>
  <c r="B65" i="37"/>
  <c r="E64" i="37"/>
  <c r="E64" i="36"/>
  <c r="D114" i="36"/>
  <c r="D113" i="36"/>
  <c r="D112" i="36"/>
  <c r="D108" i="36"/>
  <c r="D107" i="36"/>
  <c r="D106" i="36"/>
  <c r="G112" i="36" s="1"/>
  <c r="D105" i="36"/>
  <c r="F104" i="36"/>
  <c r="F105" i="36" s="1"/>
  <c r="F106" i="36" s="1"/>
  <c r="F107" i="36" s="1"/>
  <c r="F108" i="36" s="1"/>
  <c r="F112" i="36" s="1"/>
  <c r="F113" i="36" s="1"/>
  <c r="F114" i="36" s="1"/>
  <c r="D104" i="36"/>
  <c r="D103" i="36"/>
  <c r="E93" i="36"/>
  <c r="E92" i="36"/>
  <c r="E88" i="36"/>
  <c r="E87" i="36"/>
  <c r="E86" i="36"/>
  <c r="E85" i="36"/>
  <c r="E84" i="36"/>
  <c r="E83" i="36"/>
  <c r="E82" i="36"/>
  <c r="E81" i="36"/>
  <c r="E80" i="36"/>
  <c r="E79" i="36"/>
  <c r="E78" i="36"/>
  <c r="E77" i="36"/>
  <c r="E76" i="36"/>
  <c r="E75" i="36"/>
  <c r="E74" i="36"/>
  <c r="E73" i="36"/>
  <c r="E72" i="36"/>
  <c r="E71" i="36"/>
  <c r="E70" i="36"/>
  <c r="B70" i="36"/>
  <c r="B71" i="36" s="1"/>
  <c r="B72" i="36" s="1"/>
  <c r="B73" i="36" s="1"/>
  <c r="B74" i="36" s="1"/>
  <c r="B75" i="36" s="1"/>
  <c r="B76" i="36" s="1"/>
  <c r="B77" i="36" s="1"/>
  <c r="B78" i="36" s="1"/>
  <c r="B79" i="36" s="1"/>
  <c r="B80" i="36" s="1"/>
  <c r="B81" i="36" s="1"/>
  <c r="B82" i="36" s="1"/>
  <c r="B83" i="36" s="1"/>
  <c r="B84" i="36" s="1"/>
  <c r="B85" i="36" s="1"/>
  <c r="B86" i="36" s="1"/>
  <c r="B87" i="36" s="1"/>
  <c r="B88" i="36" s="1"/>
  <c r="E69" i="36"/>
  <c r="E68" i="36"/>
  <c r="E67" i="36"/>
  <c r="E65" i="36"/>
  <c r="B65" i="36"/>
  <c r="E65" i="28"/>
  <c r="E64" i="28"/>
  <c r="G104" i="37" l="1"/>
  <c r="G105" i="37" s="1"/>
  <c r="E51" i="40"/>
  <c r="E104" i="37"/>
  <c r="E91" i="36"/>
  <c r="E91" i="37"/>
  <c r="E103" i="37"/>
  <c r="G113" i="37"/>
  <c r="E112" i="37"/>
  <c r="G106" i="37"/>
  <c r="E105" i="37"/>
  <c r="E103" i="36"/>
  <c r="G113" i="36"/>
  <c r="E112" i="36"/>
  <c r="G104" i="36"/>
  <c r="B65" i="28"/>
  <c r="E67" i="28"/>
  <c r="F104" i="28"/>
  <c r="F105" i="28" s="1"/>
  <c r="F106" i="28" s="1"/>
  <c r="F107" i="28" s="1"/>
  <c r="F108" i="28" s="1"/>
  <c r="F112" i="28" s="1"/>
  <c r="F113" i="28" s="1"/>
  <c r="F114" i="28" s="1"/>
  <c r="D114" i="28"/>
  <c r="D113" i="28"/>
  <c r="D112" i="28"/>
  <c r="D108" i="28"/>
  <c r="D107" i="28"/>
  <c r="D106" i="28"/>
  <c r="G103" i="28" s="1"/>
  <c r="G104" i="28" s="1"/>
  <c r="G105" i="28" s="1"/>
  <c r="D105" i="28"/>
  <c r="D104" i="28"/>
  <c r="D103" i="28"/>
  <c r="E93" i="28"/>
  <c r="E92" i="28"/>
  <c r="E88" i="28"/>
  <c r="E87" i="28"/>
  <c r="E86" i="28"/>
  <c r="E85" i="28"/>
  <c r="E84" i="28"/>
  <c r="E83" i="28"/>
  <c r="E82" i="28"/>
  <c r="E81" i="28"/>
  <c r="E80" i="28"/>
  <c r="E79" i="28"/>
  <c r="E78" i="28"/>
  <c r="E77" i="28"/>
  <c r="E76" i="28"/>
  <c r="E75" i="28"/>
  <c r="E74" i="28"/>
  <c r="E73" i="28"/>
  <c r="E72" i="28"/>
  <c r="E71" i="28"/>
  <c r="E70" i="28"/>
  <c r="B70" i="28"/>
  <c r="B71" i="28" s="1"/>
  <c r="B72" i="28" s="1"/>
  <c r="B73" i="28" s="1"/>
  <c r="B74" i="28" s="1"/>
  <c r="B75" i="28" s="1"/>
  <c r="B76" i="28" s="1"/>
  <c r="B77" i="28" s="1"/>
  <c r="B78" i="28" s="1"/>
  <c r="B79" i="28" s="1"/>
  <c r="B80" i="28" s="1"/>
  <c r="B81" i="28" s="1"/>
  <c r="B82" i="28" s="1"/>
  <c r="B83" i="28" s="1"/>
  <c r="B84" i="28" s="1"/>
  <c r="B85" i="28" s="1"/>
  <c r="B86" i="28" s="1"/>
  <c r="B87" i="28" s="1"/>
  <c r="B88" i="28" s="1"/>
  <c r="E69" i="28"/>
  <c r="E68" i="28"/>
  <c r="E106" i="37" l="1"/>
  <c r="G107" i="37"/>
  <c r="G114" i="37"/>
  <c r="E114" i="37" s="1"/>
  <c r="E113" i="37"/>
  <c r="G105" i="36"/>
  <c r="E104" i="36"/>
  <c r="E113" i="36"/>
  <c r="G114" i="36"/>
  <c r="E114" i="36" s="1"/>
  <c r="E103" i="28"/>
  <c r="G112" i="28"/>
  <c r="G113" i="28" s="1"/>
  <c r="G114" i="28" s="1"/>
  <c r="E104" i="28"/>
  <c r="E105" i="28"/>
  <c r="G106" i="28"/>
  <c r="E106" i="28" s="1"/>
  <c r="E91" i="28"/>
  <c r="D91" i="19"/>
  <c r="D90" i="19"/>
  <c r="D86" i="19"/>
  <c r="D85" i="19"/>
  <c r="D84" i="19"/>
  <c r="D83" i="19"/>
  <c r="D82" i="19"/>
  <c r="D81" i="19"/>
  <c r="D80" i="19"/>
  <c r="D79" i="19"/>
  <c r="D78" i="19"/>
  <c r="D77" i="19"/>
  <c r="D76" i="19"/>
  <c r="D75" i="19"/>
  <c r="D74" i="19"/>
  <c r="D73" i="19"/>
  <c r="D72" i="19"/>
  <c r="D71" i="19"/>
  <c r="D70" i="19"/>
  <c r="D69" i="19"/>
  <c r="D68" i="19"/>
  <c r="D67" i="19"/>
  <c r="D66" i="19"/>
  <c r="D65" i="19"/>
  <c r="D64" i="19"/>
  <c r="D91" i="18"/>
  <c r="D90" i="18"/>
  <c r="D86" i="18"/>
  <c r="D85" i="18"/>
  <c r="D84" i="18"/>
  <c r="D83" i="18"/>
  <c r="D82" i="18"/>
  <c r="D81" i="18"/>
  <c r="D80" i="18"/>
  <c r="D79" i="18"/>
  <c r="D78" i="18"/>
  <c r="D77" i="18"/>
  <c r="D76" i="18"/>
  <c r="D75" i="18"/>
  <c r="D74" i="18"/>
  <c r="D73" i="18"/>
  <c r="D72" i="18"/>
  <c r="D71" i="18"/>
  <c r="D70" i="18"/>
  <c r="D69" i="18"/>
  <c r="D68" i="18"/>
  <c r="D67" i="18"/>
  <c r="D66" i="18"/>
  <c r="D65" i="18"/>
  <c r="D64" i="18"/>
  <c r="D91" i="16"/>
  <c r="D90" i="16"/>
  <c r="D86" i="16"/>
  <c r="D85" i="16"/>
  <c r="D84" i="16"/>
  <c r="D83" i="16"/>
  <c r="D82" i="16"/>
  <c r="D81" i="16"/>
  <c r="D80" i="16"/>
  <c r="D79" i="16"/>
  <c r="D78" i="16"/>
  <c r="D77" i="16"/>
  <c r="D76" i="16"/>
  <c r="D75" i="16"/>
  <c r="D74" i="16"/>
  <c r="D73" i="16"/>
  <c r="D72" i="16"/>
  <c r="D71" i="16"/>
  <c r="D70" i="16"/>
  <c r="D69" i="16"/>
  <c r="D68" i="16"/>
  <c r="D67" i="16"/>
  <c r="D66" i="16"/>
  <c r="D65" i="16"/>
  <c r="D64" i="16"/>
  <c r="D91" i="15"/>
  <c r="D90" i="15"/>
  <c r="D86" i="15"/>
  <c r="D85" i="15"/>
  <c r="D84" i="15"/>
  <c r="D83" i="15"/>
  <c r="D82" i="15"/>
  <c r="D81" i="15"/>
  <c r="D80" i="15"/>
  <c r="D79" i="15"/>
  <c r="D78" i="15"/>
  <c r="D77" i="15"/>
  <c r="D76" i="15"/>
  <c r="D75" i="15"/>
  <c r="D74" i="15"/>
  <c r="D73" i="15"/>
  <c r="D72" i="15"/>
  <c r="D71" i="15"/>
  <c r="D70" i="15"/>
  <c r="D69" i="15"/>
  <c r="D68" i="15"/>
  <c r="D67" i="15"/>
  <c r="D66" i="15"/>
  <c r="D65" i="15"/>
  <c r="D64" i="15"/>
  <c r="D91" i="14"/>
  <c r="D90" i="14"/>
  <c r="D86" i="14"/>
  <c r="D85" i="14"/>
  <c r="D84" i="14"/>
  <c r="D83" i="14"/>
  <c r="D82" i="14"/>
  <c r="D81" i="14"/>
  <c r="D80" i="14"/>
  <c r="D79" i="14"/>
  <c r="D78" i="14"/>
  <c r="D77" i="14"/>
  <c r="D76" i="14"/>
  <c r="D75" i="14"/>
  <c r="D74" i="14"/>
  <c r="D73" i="14"/>
  <c r="D72" i="14"/>
  <c r="D71" i="14"/>
  <c r="D70" i="14"/>
  <c r="D69" i="14"/>
  <c r="D68" i="14"/>
  <c r="D67" i="14"/>
  <c r="D66" i="14"/>
  <c r="D65" i="14"/>
  <c r="D64" i="14"/>
  <c r="D91" i="13"/>
  <c r="D90" i="13"/>
  <c r="D86" i="13"/>
  <c r="D85" i="13"/>
  <c r="D84" i="13"/>
  <c r="D83" i="13"/>
  <c r="D82" i="13"/>
  <c r="D81" i="13"/>
  <c r="D80" i="13"/>
  <c r="D79" i="13"/>
  <c r="D78" i="13"/>
  <c r="D77" i="13"/>
  <c r="D76" i="13"/>
  <c r="D75" i="13"/>
  <c r="D74" i="13"/>
  <c r="D73" i="13"/>
  <c r="D72" i="13"/>
  <c r="D71" i="13"/>
  <c r="D70" i="13"/>
  <c r="D69" i="13"/>
  <c r="D68" i="13"/>
  <c r="D67" i="13"/>
  <c r="D66" i="13"/>
  <c r="D65" i="13"/>
  <c r="D64" i="13"/>
  <c r="D91" i="12"/>
  <c r="D90" i="12"/>
  <c r="D86" i="12"/>
  <c r="D85" i="12"/>
  <c r="D84" i="12"/>
  <c r="D83" i="12"/>
  <c r="D82" i="12"/>
  <c r="D81" i="12"/>
  <c r="D80" i="12"/>
  <c r="D79" i="12"/>
  <c r="D78" i="12"/>
  <c r="D77" i="12"/>
  <c r="D76" i="12"/>
  <c r="D75" i="12"/>
  <c r="D74" i="12"/>
  <c r="D73" i="12"/>
  <c r="D72" i="12"/>
  <c r="D71" i="12"/>
  <c r="D70" i="12"/>
  <c r="D69" i="12"/>
  <c r="D68" i="12"/>
  <c r="D67" i="12"/>
  <c r="D66" i="12"/>
  <c r="D65" i="12"/>
  <c r="D64" i="12"/>
  <c r="D91" i="11"/>
  <c r="D90" i="11"/>
  <c r="D86" i="11"/>
  <c r="D85" i="11"/>
  <c r="D84" i="11"/>
  <c r="D83" i="11"/>
  <c r="D82" i="11"/>
  <c r="D81" i="11"/>
  <c r="D80" i="11"/>
  <c r="D79" i="11"/>
  <c r="D78" i="11"/>
  <c r="D77" i="11"/>
  <c r="D76" i="11"/>
  <c r="D75" i="11"/>
  <c r="D74" i="11"/>
  <c r="D73" i="11"/>
  <c r="D72" i="11"/>
  <c r="D71" i="11"/>
  <c r="D70" i="11"/>
  <c r="D69" i="11"/>
  <c r="D68" i="11"/>
  <c r="D67" i="11"/>
  <c r="D66" i="11"/>
  <c r="D65" i="11"/>
  <c r="D64" i="11"/>
  <c r="D91" i="10"/>
  <c r="D90" i="10"/>
  <c r="D86" i="10"/>
  <c r="D85" i="10"/>
  <c r="D84" i="10"/>
  <c r="D83" i="10"/>
  <c r="D82" i="10"/>
  <c r="D81" i="10"/>
  <c r="D80" i="10"/>
  <c r="D79" i="10"/>
  <c r="D78" i="10"/>
  <c r="D77" i="10"/>
  <c r="D76" i="10"/>
  <c r="D75" i="10"/>
  <c r="D74" i="10"/>
  <c r="D73" i="10"/>
  <c r="D72" i="10"/>
  <c r="D71" i="10"/>
  <c r="D70" i="10"/>
  <c r="D69" i="10"/>
  <c r="D68" i="10"/>
  <c r="D67" i="10"/>
  <c r="D66" i="10"/>
  <c r="D65" i="10"/>
  <c r="D64" i="10"/>
  <c r="D91" i="9"/>
  <c r="D90" i="9"/>
  <c r="D86" i="9"/>
  <c r="D85" i="9"/>
  <c r="D84" i="9"/>
  <c r="D83" i="9"/>
  <c r="D82" i="9"/>
  <c r="D81" i="9"/>
  <c r="D80" i="9"/>
  <c r="D79" i="9"/>
  <c r="D78" i="9"/>
  <c r="D77" i="9"/>
  <c r="D76" i="9"/>
  <c r="D75" i="9"/>
  <c r="D74" i="9"/>
  <c r="D73" i="9"/>
  <c r="D72" i="9"/>
  <c r="D71" i="9"/>
  <c r="D70" i="9"/>
  <c r="D69" i="9"/>
  <c r="D68" i="9"/>
  <c r="D67" i="9"/>
  <c r="D66" i="9"/>
  <c r="D65" i="9"/>
  <c r="D64" i="9"/>
  <c r="D94" i="6"/>
  <c r="D93" i="6"/>
  <c r="D69" i="6"/>
  <c r="D68" i="6"/>
  <c r="D67" i="6"/>
  <c r="D89" i="6"/>
  <c r="D88" i="6"/>
  <c r="D87" i="6"/>
  <c r="D86" i="6"/>
  <c r="D85" i="6"/>
  <c r="D84" i="6"/>
  <c r="D83" i="6"/>
  <c r="D82" i="6"/>
  <c r="D81" i="6"/>
  <c r="D80" i="6"/>
  <c r="D79" i="6"/>
  <c r="D78" i="6"/>
  <c r="D77" i="6"/>
  <c r="D76" i="6"/>
  <c r="D75" i="6"/>
  <c r="D74" i="6"/>
  <c r="D73" i="6"/>
  <c r="D72" i="6"/>
  <c r="D71" i="6"/>
  <c r="D70" i="6"/>
  <c r="D93" i="5"/>
  <c r="D94" i="5"/>
  <c r="D69" i="5"/>
  <c r="D68" i="5"/>
  <c r="D67" i="5"/>
  <c r="G108" i="37" l="1"/>
  <c r="E108" i="37" s="1"/>
  <c r="E107" i="37"/>
  <c r="E105" i="36"/>
  <c r="G106" i="36"/>
  <c r="E112" i="28"/>
  <c r="E113" i="28"/>
  <c r="G107" i="28"/>
  <c r="E107" i="28" s="1"/>
  <c r="E114" i="28"/>
  <c r="D89" i="19"/>
  <c r="D89" i="18"/>
  <c r="D89" i="16"/>
  <c r="D89" i="15"/>
  <c r="D89" i="14"/>
  <c r="D89" i="13"/>
  <c r="D89" i="12"/>
  <c r="D89" i="11"/>
  <c r="D89" i="10"/>
  <c r="D89" i="9"/>
  <c r="D92" i="6"/>
  <c r="G107" i="36" l="1"/>
  <c r="E106" i="36"/>
  <c r="G108" i="28"/>
  <c r="E108" i="28" s="1"/>
  <c r="D89" i="5"/>
  <c r="D88" i="5"/>
  <c r="D87" i="5"/>
  <c r="D86" i="5"/>
  <c r="D85" i="5"/>
  <c r="D84" i="5"/>
  <c r="D83" i="5"/>
  <c r="D82" i="5"/>
  <c r="D81" i="5"/>
  <c r="D80" i="5"/>
  <c r="D79" i="5"/>
  <c r="D78" i="5"/>
  <c r="D77" i="5"/>
  <c r="D76" i="5"/>
  <c r="D75" i="5"/>
  <c r="D74" i="5"/>
  <c r="D73" i="5"/>
  <c r="D72" i="5"/>
  <c r="D71" i="5"/>
  <c r="D70" i="5"/>
  <c r="E107" i="36" l="1"/>
  <c r="G108" i="36"/>
  <c r="E108" i="36" s="1"/>
  <c r="D9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30" authorId="0" shapeId="0" xr:uid="{F7CBC83C-231D-43C6-B007-10F3167F685B}">
      <text>
        <r>
          <rPr>
            <b/>
            <sz val="9"/>
            <color indexed="81"/>
            <rFont val="Tahoma"/>
            <family val="2"/>
          </rPr>
          <t>NJEDA Staff:</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B32" authorId="0" shapeId="0" xr:uid="{3A8CD927-51A0-4B35-BBA9-22086353B383}">
      <text>
        <r>
          <rPr>
            <b/>
            <sz val="9"/>
            <color indexed="81"/>
            <rFont val="Tahoma"/>
            <family val="2"/>
          </rPr>
          <t>NJEDA Staff:</t>
        </r>
        <r>
          <rPr>
            <sz val="9"/>
            <color indexed="81"/>
            <rFont val="Tahoma"/>
            <family val="2"/>
          </rPr>
          <t xml:space="preserve">
For the purposes of this program, "incentive area" will encompass Planning Area 1 (Metropolitan) locations pursuant to the NJ "State Planning Act" and federal qualified opportunity zones.
https://njeda.maps.arcgis.com/apps/webappviewer/index.html?id=334118d138354b0d95763260aa8c55eb
</t>
        </r>
      </text>
    </comment>
    <comment ref="B34" authorId="0" shapeId="0" xr:uid="{0680AB44-B3AE-42A5-9B75-94D4B0AED3FF}">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35" authorId="0" shapeId="0" xr:uid="{CF0A1902-9415-47C2-A873-FDDE7DFFCE51}">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36" authorId="0" shapeId="0" xr:uid="{EB887319-501A-479B-AB7B-5B4EF7EFD5B0}">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Examples of shared experiences that qualify as "working together" include working together, making investment together, or cooperating on projects. 
</t>
        </r>
      </text>
    </comment>
    <comment ref="B38" authorId="0" shapeId="0" xr:uid="{AC253EB9-1997-4F44-9A3F-C3E44B95D928}">
      <text>
        <r>
          <rPr>
            <b/>
            <sz val="9"/>
            <color indexed="81"/>
            <rFont val="Tahoma"/>
            <family val="2"/>
          </rPr>
          <t>NJEDA Staff:</t>
        </r>
        <r>
          <rPr>
            <sz val="9"/>
            <color indexed="81"/>
            <rFont val="Tahoma"/>
            <family val="2"/>
          </rPr>
          <t xml:space="preserve">
If a firm has at least $33.33M in assets under management, it will earn points under this criteria. </t>
        </r>
      </text>
    </comment>
    <comment ref="B39" authorId="0" shapeId="0" xr:uid="{0A5B3332-F4D3-4E3E-BF1C-0D8C61E179AC}">
      <text>
        <r>
          <rPr>
            <b/>
            <sz val="9"/>
            <color indexed="81"/>
            <rFont val="Tahoma"/>
            <family val="2"/>
          </rPr>
          <t>NJEDA Staff:</t>
        </r>
        <r>
          <rPr>
            <sz val="9"/>
            <color indexed="81"/>
            <rFont val="Tahoma"/>
            <family val="2"/>
          </rPr>
          <t xml:space="preserve">
If a firm has at least $66.67M in assets under management, it will earn points under this criteria. </t>
        </r>
      </text>
    </comment>
    <comment ref="B40" authorId="0" shapeId="0" xr:uid="{F61A19DB-FE3B-4098-A0ED-FC67F2021236}">
      <text>
        <r>
          <rPr>
            <b/>
            <sz val="9"/>
            <color indexed="81"/>
            <rFont val="Tahoma"/>
            <family val="2"/>
          </rPr>
          <t>NJEDA Staff:</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41" authorId="0" shapeId="0" xr:uid="{C2DF1F36-4993-44BE-A97F-4249887FF6E2}">
      <text>
        <r>
          <rPr>
            <b/>
            <sz val="9"/>
            <color indexed="81"/>
            <rFont val="Tahoma"/>
            <family val="2"/>
          </rPr>
          <t>NJEDA Staff:</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43" authorId="0" shapeId="0" xr:uid="{38978B97-A35E-4512-97F6-DBC1BA42B562}">
      <text>
        <r>
          <rPr>
            <b/>
            <sz val="9"/>
            <color indexed="81"/>
            <rFont val="Tahoma"/>
            <family val="2"/>
          </rPr>
          <t>NJEDA Staff:</t>
        </r>
        <r>
          <rPr>
            <sz val="9"/>
            <color indexed="81"/>
            <rFont val="Tahoma"/>
            <family val="2"/>
          </rPr>
          <t xml:space="preserve">
As long as a the firm has previously completed a close and began investing an institutional fund, they will qualify for points under this criteria. </t>
        </r>
      </text>
    </comment>
    <comment ref="B44" authorId="0" shapeId="0" xr:uid="{5187306E-F313-4D2A-9A1E-684FF5414EC2}">
      <text>
        <r>
          <rPr>
            <b/>
            <sz val="9"/>
            <color indexed="81"/>
            <rFont val="Tahoma"/>
            <family val="2"/>
          </rPr>
          <t>NJEDA Staff:</t>
        </r>
        <r>
          <rPr>
            <sz val="9"/>
            <color indexed="81"/>
            <rFont val="Tahoma"/>
            <family val="2"/>
          </rPr>
          <t xml:space="preserve">
Completing a first close of the fund will be considered "formally raising capital" for the purposes of this program </t>
        </r>
      </text>
    </comment>
    <comment ref="B48" authorId="0" shapeId="0" xr:uid="{ADAEECA9-CCC7-43FF-B1EB-AA6C4F885F1A}">
      <text>
        <r>
          <rPr>
            <b/>
            <sz val="9"/>
            <color indexed="81"/>
            <rFont val="Tahoma"/>
            <family val="2"/>
          </rPr>
          <t>NJEDA Staff:</t>
        </r>
        <r>
          <rPr>
            <sz val="9"/>
            <color indexed="81"/>
            <rFont val="Tahoma"/>
            <family val="2"/>
          </rPr>
          <t xml:space="preserve">
For the purposes of this program, "incentive area" will encompass Planning Area 1 (Metropolitan) locations pursuant to the NJ "State Planning Act" and federal qualified opportunity zones. 
https://njeda.maps.arcgis.com/apps/webappviewer/index.html?id=334118d138354b0d95763260aa8c55eb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C0033689-F8F3-4627-926B-09517E2E513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A557B598-8D58-4194-8BB9-429C2F0EFE14}">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7BB2F48C-47C7-4220-AC82-D66531F26258}">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02EA20B-69DB-4BB3-A8F1-7B62E649717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7F597CC8-31FF-4547-BE9E-B9AF431BC5D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340CC655-94E6-4B5E-AEFF-3876A9DD363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FEF3F1EF-88D3-415F-90D1-703A2115C0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F7F9E6F6-36F2-4A14-A2A7-38CC806C67A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009F006A-F370-476C-8433-7A0B0603B3F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4C2792C1-794D-4349-BD20-03877169B7A9}">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29EA0C52-8F21-4FAA-826E-EA9170116A8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79DE3280-B798-4642-8E80-8326775959FF}">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A323098-622E-4278-9C15-4E4D5D74FAE7}">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DC6940EB-C014-4910-A1F8-36F26FD56FE5}">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0051EC4A-E7DD-4137-BDCB-4546DE558612}">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710A3596-1502-4F59-997D-8D193BD71BF0}">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911DBE20-C3F6-4D53-8E8A-9DBC8C21D76D}">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2E00C6B9-8971-4218-9C75-269DC7D3789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D0C10644-C81A-4788-AFAC-ABEBFD8E2800}">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2D3CF6E3-6D4B-4DB3-999C-82CE64310B6D}">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895A211F-EE78-4FE3-A675-0452D27EC2D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F95F4B59-4759-4D36-A4D4-85A762705AA7}">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D235E137-80FA-4CBB-A0F0-0D3A42CC60F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FA25A4D2-56C0-4ACF-8C9F-99CF3E7B1919}">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C9635C85-F625-4A62-B32F-4CC548F2E28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7C78EFD9-AAC5-4FFD-AD0A-9E460E29639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D42BD3A9-CDE4-4B3C-8D3A-EA39C50E21FE}">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D09E8119-CF2B-4773-B3E3-4D0EEC3DFDF2}">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7C638F78-327E-4526-A72D-5549E6EA59C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BBCD4ABA-04DD-4B24-AB2B-DCC7A8AC4D7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FBC8540C-AF40-4DD0-ADC7-3EC37B462C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1FFADA33-5133-427C-8EF7-91121373FD6F}">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40C0618F-869C-4133-A320-685F914898C8}">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4BCF8D97-BC38-4C50-9FB0-35F7E97F0FD1}">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77C7326E-8D7D-440D-81F0-BDBAB6C2C21C}">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52EEA450-E6EC-4B56-8F1E-03D5CBF7EAD5}">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2C44557A-62E4-4A13-B35C-13DB60C1E3F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CE49A184-5DFB-4274-BABA-A2738B3E1A63}">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4E27E12-D4C5-4EA6-A7A7-149FDE26218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E8B66FAB-5552-4EF3-BCF6-E5D8710476D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51A8FFB3-8450-45BF-8BCD-571256B0E0BC}">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71B05606-5E76-469A-ABC4-E0D9A81D2684}">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E1A57758-1E57-48CC-BD0A-9016621E6DB5}">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4F4FFF60-D7E7-4DA5-9E97-60E6C4D9A04D}">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55BB76CF-A98F-48C9-9FCA-6544B3A099C2}">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E98F6CEB-C7C4-4ADA-B2A6-F47B542F02E9}">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6110B274-37ED-492C-B116-889076D946C0}">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42FB809-DE15-41AD-BF5C-C0B2336402E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6672513F-3844-401C-B0C3-92E3C76E0117}">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E16DDE76-F695-4593-8BD1-474B6AFA94C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5A02FA2E-8ECC-402A-A5CF-DFA5E7C6833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32CF8010-A1A4-499B-A391-6F03CCA7A5B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9D3D70F7-EC6D-4400-8DF2-B51568BF7E8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95CBD6D0-D320-4616-B3F6-4FF8E14FDAA0}">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98A5E85D-6FD0-46E1-BBBD-0B4A4C60E812}">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6EBD2C0B-7CA0-4D4D-8D08-2856A0E1847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A749B885-6F4C-4E4A-B939-64F718601201}">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439DDB0D-3BE3-4C94-8986-E30E9ECF7D7B}">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075BCCBC-38BB-44F1-B182-066B623AB6B0}">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DA5235C-8CB0-4A0C-B953-0A1B201336D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6A62AF7A-7D97-4B73-8B8A-BCBA2ADAB01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C1BCFE73-A98D-476B-853A-B7D6EC68C99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BBA4194B-0736-417C-8579-D600E58F25C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2EBE7C65-702C-4163-874F-F7C286CABC2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F77ABAAC-194F-4E9A-8EE7-BCEAAD2BDC9B}">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DECEF08A-6E07-4AAE-8E5B-2344F1AF77A6}">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451E1630-E7F2-4761-BAD6-A16F1796741D}">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2B1DF0A3-0CD7-48DF-9BAC-096B8FB20D9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9A761345-88D1-41FD-92AB-818D6C4BE714}">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A989181-0BCF-4397-9A68-54834EAF3FD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0BC0AEF8-E705-4A66-B0AE-C1B752C02E9D}">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F9ABFFC-75CC-4494-9712-5148AB10EAA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6569BB49-F9F6-4DF1-BB09-D19F7185D2B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13646358-B44C-4D78-B0E1-A499D14FDF3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C5D4656D-80E0-40C2-9759-E226F4E7EAC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0EBADB77-4FD5-4A28-924B-A0CAF1586964}">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D31CE117-9866-414A-8AF0-195081D4A835}">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825E3D92-542A-4075-BB67-EC99CFC436DC}">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5D5BBFBF-8CFF-4301-839F-780EE53E6CF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595B1B41-D732-4AA9-B60A-226A91FD8370}">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1551FFEA-0FCA-480F-BC9B-87BD1E5CE50E}">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66E1AFFF-5D98-4D5C-B11A-9BD282512E5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1009346A-F4AF-48DA-9255-16C5C24A9FE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92C64DEC-EF33-4C36-83D5-F2E9DA97AB3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9FBDBC25-4322-4965-9B5D-61530139CEEC}">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B8F7D5F4-1923-4502-B611-E378841797D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07E4C48-B302-4004-AFF4-691FC85F09E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9B626E21-155E-4E4E-B384-3D2CE66FBB59}">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08D2A1EF-FFF1-4F0E-9D43-9155AFC0A07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6BAB2D28-B334-46BD-A7C0-ECA5C645A96D}">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415D6DE1-FDC3-42E4-99E2-CE42D9508F2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7443068-74BD-4B58-B097-1F565CF13EA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9C064E8D-F61A-4D06-A0C7-08E19D2FAB94}">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1529C325-1D3D-4F87-83D6-42ECE43C2254}">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AF66E71D-419F-47F2-B74B-12B7E33964D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7246D9BF-16F4-4497-AC18-A57214F0FE1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CE1D77B8-2D43-4716-84EC-8EDF20DC3875}">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2C3D43C1-ED84-401C-BA59-13AD31FFF99C}">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A67E7991-8D68-4F7A-8020-E49ACFD1FDF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0826F8F0-B6D7-4CAD-9A02-C960B0F013F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B8EB5B23-A1B5-433A-892C-10684BF61ED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AB846288-E621-46ED-9A34-5F81A4416797}">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F240C11E-A00A-458A-8B8A-E5BD8F49E050}">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D562C7E-C8C5-48C9-9281-C886BE8AD2D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3F05526-DB4B-41AD-83D1-ACF6DA623F7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FB3021F1-18CA-4100-A56E-A2B46E45323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C7EFEB9B-DC7C-46B1-BC31-E68249ACAF4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454CE37F-6EDC-4280-980E-FCB4126ED36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6BABEFEE-8988-4E08-B47A-B9A93E92F816}">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CFCC1BC-77C7-4D40-9335-B4C86F00A5FA}">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CCD7FC77-32EB-48BC-A53B-B56CEFAAEE3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8FEEBBF0-AF6F-48BB-94C8-3E41EE397A4E}">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37B1A082-ACAC-4169-94E1-FB3287F6582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34A3F56-10EB-42CE-9DF3-39FCFEAEE36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71" authorId="0" shapeId="0" xr:uid="{829A1CF4-6462-46CC-B530-EB267A5B5848}">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3" authorId="0" shapeId="0" xr:uid="{19613005-89FD-490A-9445-FF6B56D1FEB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4" authorId="0" shapeId="0" xr:uid="{303707A2-08CC-4EA2-A577-9FAE08CA734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5" authorId="0" shapeId="0" xr:uid="{98013942-3917-40A6-A27C-59535368BDF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6" authorId="0" shapeId="0" xr:uid="{6D38E2BF-C00E-4BD8-9975-B6C8BBEF5C9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8" authorId="0" shapeId="0" xr:uid="{01B8F414-1286-41D4-AA63-BAF1DF677AEA}">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9" authorId="0" shapeId="0" xr:uid="{5E41409C-04DE-4820-9B40-BF8427F64765}">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80" authorId="0" shapeId="0" xr:uid="{348E37E3-0867-41CB-9564-1BA8B4D04958}">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80" authorId="0" shapeId="0" xr:uid="{5D7B87E4-9D97-4B3F-AC01-31A0A24E1378}">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81" authorId="0" shapeId="0" xr:uid="{C29836A4-88A7-438E-871A-C8A066120386}">
      <text>
        <r>
          <rPr>
            <b/>
            <sz val="9"/>
            <color indexed="81"/>
            <rFont val="Tahoma"/>
            <family val="2"/>
          </rPr>
          <t>Alexander Pachman:</t>
        </r>
        <r>
          <rPr>
            <sz val="9"/>
            <color indexed="81"/>
            <rFont val="Tahoma"/>
            <family val="2"/>
          </rPr>
          <t xml:space="preserve">
https://www.theventurealley.com/2011/01/how-vc-funds-work-expenses-and-management-fees/</t>
        </r>
      </text>
    </comment>
    <comment ref="B82" authorId="0" shapeId="0" xr:uid="{0524E6CE-088D-4CB7-A560-C00899836E00}">
      <text>
        <r>
          <rPr>
            <b/>
            <sz val="9"/>
            <color indexed="81"/>
            <rFont val="Tahoma"/>
            <family val="2"/>
          </rPr>
          <t>Alexander Pachman:</t>
        </r>
        <r>
          <rPr>
            <sz val="9"/>
            <color indexed="81"/>
            <rFont val="Tahoma"/>
            <family val="2"/>
          </rPr>
          <t xml:space="preserve">
(https://assure.co/carried-interest-what-is-common-carry-percentage/)</t>
        </r>
      </text>
    </comment>
    <comment ref="B83" authorId="0" shapeId="0" xr:uid="{F4849AE5-9457-4461-9857-4F086AB9810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4" authorId="0" shapeId="0" xr:uid="{B2A47895-FA96-4BBE-8449-2F5E04FE30D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4" authorId="0" shapeId="0" xr:uid="{C587E2FA-DE72-4475-9BDD-34C2FE61B6E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5" authorId="0" shapeId="0" xr:uid="{28626E85-0DC2-499A-ACD4-F7C39CCE8BE8}">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6" authorId="0" shapeId="0" xr:uid="{DAF2EF4A-5C78-4AC6-8430-F1C0164F4039}">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8" authorId="0" shapeId="0" xr:uid="{2985FDF9-FD5D-425A-AFC5-60732A9E17E2}">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9" authorId="0" shapeId="0" xr:uid="{22659979-6631-46DF-88C8-BE258299C2F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7966A2A8-65B7-4C5D-9630-E0954CBE6875}">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EAC50F1A-D2A4-41C8-9BB4-0A27E6096888}">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5FAAB801-3755-41EF-A700-0519369B894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21595EE0-67D6-4C52-BA8A-151552CAC80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71" authorId="0" shapeId="0" xr:uid="{EA491BFB-A63D-4B05-9012-864EC0D8867A}">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3" authorId="0" shapeId="0" xr:uid="{67B0CAB4-DF60-4E01-AFEE-E6D5E8248D0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4" authorId="0" shapeId="0" xr:uid="{0D0BBC79-3C24-4251-BEB9-29326F5364D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5" authorId="0" shapeId="0" xr:uid="{71A69B01-299A-4166-B167-4135F76E4272}">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6" authorId="0" shapeId="0" xr:uid="{455AE587-6986-4FFB-9B44-98A38693A9F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8" authorId="0" shapeId="0" xr:uid="{23FB71EF-3E60-4C38-9580-54387C9EBAC8}">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9" authorId="0" shapeId="0" xr:uid="{1B910121-0FCD-4BEC-9767-8A4A5A3C1F4B}">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80" authorId="0" shapeId="0" xr:uid="{7FB8AC9A-D271-4E90-8218-ADBD9A5E3C8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80" authorId="0" shapeId="0" xr:uid="{70777B3A-400C-415D-92B2-DCD921D8D319}">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81" authorId="0" shapeId="0" xr:uid="{55DD8A43-CA84-4E77-B381-7CF830BBBF55}">
      <text>
        <r>
          <rPr>
            <b/>
            <sz val="9"/>
            <color indexed="81"/>
            <rFont val="Tahoma"/>
            <family val="2"/>
          </rPr>
          <t>Alexander Pachman:</t>
        </r>
        <r>
          <rPr>
            <sz val="9"/>
            <color indexed="81"/>
            <rFont val="Tahoma"/>
            <family val="2"/>
          </rPr>
          <t xml:space="preserve">
https://www.theventurealley.com/2011/01/how-vc-funds-work-expenses-and-management-fees/</t>
        </r>
      </text>
    </comment>
    <comment ref="B82" authorId="0" shapeId="0" xr:uid="{CE35F52D-356D-4C6F-B70E-329D617D18C8}">
      <text>
        <r>
          <rPr>
            <b/>
            <sz val="9"/>
            <color indexed="81"/>
            <rFont val="Tahoma"/>
            <family val="2"/>
          </rPr>
          <t>Alexander Pachman:</t>
        </r>
        <r>
          <rPr>
            <sz val="9"/>
            <color indexed="81"/>
            <rFont val="Tahoma"/>
            <family val="2"/>
          </rPr>
          <t xml:space="preserve">
(https://assure.co/carried-interest-what-is-common-carry-percentage/)</t>
        </r>
      </text>
    </comment>
    <comment ref="B83" authorId="0" shapeId="0" xr:uid="{47536E57-5A56-44D7-8356-4B5A21850092}">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4" authorId="0" shapeId="0" xr:uid="{01BD963F-E197-464F-879D-F66757D7B78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4" authorId="0" shapeId="0" xr:uid="{479452CD-079A-4042-B1AF-F82AD982FED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5" authorId="0" shapeId="0" xr:uid="{66057B18-42E1-4BFC-AACF-7D10416D5A9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6" authorId="0" shapeId="0" xr:uid="{84708FCA-2AE3-4429-BA99-D64AB38E1A1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8" authorId="0" shapeId="0" xr:uid="{9D291543-91FA-4487-AC70-CEB9592EE8D8}">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9" authorId="0" shapeId="0" xr:uid="{EAEBB64B-BB64-4140-906B-11FCF575A6AA}">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3080988B-54AC-423A-AE32-5376AC6FE76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F6729499-26B8-4F23-835E-4E19EA0512C4}">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1DB31311-FFB3-4610-8FA9-FD8E0D4B104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E4FD541A-C232-4F4F-BBE2-B07C6AE555B2}">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4AA39DAE-454D-4002-A8F9-47947BC7BC82}">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E7536F51-CF3E-4A49-9832-E118D52989F7}">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12B1929C-EC2C-4F30-BF11-8A3957904E5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3DAEFF99-4989-4B6B-AF8E-BCFFC71A1FB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E344A091-6E16-418B-B987-3BB005EB3C0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A68EF42B-0867-4FF0-90D9-28740FB2D155}">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C04D59F4-A985-4DF7-B2A9-3D0DDEB59F37}">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EFCA89BC-0944-4EF9-9ECB-C893F974D6C4}">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483E93D8-F613-4506-9F1F-5230A6B0386B}">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947AA2DF-B6E7-4B5F-BE4C-4B863F61ED7A}">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8FAC1107-EEF0-4CF4-9178-8EF49871AC72}">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A2AD5867-7900-4545-8E48-EA64B8EA8B45}">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B705B4DA-455A-409E-9F07-FF0E8694585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3CC42542-BDA4-4A42-87E1-D7EF7991E0E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1A6B80C7-BE14-4DF0-B331-D5A947FC4513}">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BC0EA35F-9D04-4A28-AA22-A8F1AE877742}">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0C46146B-96E5-4E56-9008-5D0B052BAAA0}">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9A693A57-005B-4D2F-A148-754C8B8DB2B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82249F0E-6B49-407A-A341-E176B8FC565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8B28676E-9540-4BA5-AE65-4D870B8877DB}">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A3ED7594-1177-4038-9DAD-0F25EEEA7F17}">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7163A9C6-6274-4DD0-8437-B01A0A99BE3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D694887E-3EE6-426F-8E64-8978BDD6667F}">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44850115-DDC6-4982-9AE9-E72E14783063}">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FBF02F19-5EFF-40D4-BFBA-F891EB79DD42}">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04FD955D-C217-4EF1-A08E-0AEA06797D69}">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2FB117D1-BFD2-4A75-BF14-55DD0B68BC65}">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70B81870-DDB1-4C80-B667-C907D1FF0CF1}">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19870FAC-4AEB-4588-8A22-F57529CA76B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81BC745D-CA55-43DF-81DB-3B495D842241}">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6E15602E-4A05-4F86-8009-84BD9030DB01}">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F6CCB8B1-E3DA-4B67-AFC8-2CCDFE168005}">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066DC790-2654-45D4-805C-A93E9ED8CD18}">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D3822757-AFFA-4E50-83F2-018D8FEC961B}">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43673593-A361-42DB-8FF6-0E9D2838557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986C7174-AD7D-44DA-B07B-AAC54B06647D}">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E6233010-C2C0-4AFA-9C6A-AD77C160F4B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2568F0C3-9215-4991-9AB3-B83B023F208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FF510423-8195-4701-A490-BB4C26C46D0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12B961F2-B0D9-4756-A5A4-44E070F952E9}">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A16D4E14-FAAE-4931-BA8E-C73E6DFE6865}">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93A51168-2162-4BBF-9345-C8AB7448B2F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BB5927C7-DDB4-45E1-9037-5F1CBC3EA00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E28E369C-F557-4E28-9E15-2AB7830FCB82}">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76973C24-5A43-4A34-8483-3E6690811D0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34E7A73B-271F-4484-8043-282621C99528}">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723E456C-673A-4344-9424-026AB6B39D1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021F8B39-E4DF-4BB2-92FB-47D96CBC81D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C491E81F-76A4-4F4C-AE69-87832D2EAAF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C1FBC280-9F01-49FE-AD1C-546E0D3CAA62}">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6A3F113E-8C55-4519-BCBF-7B71EF6C4CE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38BA4B97-40F6-48EF-8969-604BD054230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23F671DA-B52A-4FCC-A2A6-EE3DE87510FD}">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B6B88F8E-446B-4DD8-A7C9-61DF1FF9B5D2}">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090CE84A-A5E1-43B1-B002-4A7734D7FE54}">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D3C331D3-C1BB-417B-9590-ED873E4AEFFD}">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871FAAA2-5BBD-491C-9B4A-D04846FDDA1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FF4E986C-A55D-4F8E-90D6-CEA18ACD501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8B75E9B3-4771-4CDD-92A0-CCF119DFD24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BCEAB824-47EC-49F6-A73B-2F598BAB6E2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53F89981-F5BA-4621-8961-3C21308E77F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BBDDC9D0-0652-4EAA-8E46-58BFB0DA710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12A4E044-85DA-4892-BF41-ADBFC8EFC66A}">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8558BAF4-C699-443C-8D0A-096123FCD33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1E2B0870-C3DC-427F-82CC-12D771D0E95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6C95187A-12EA-4F65-A157-06B5D460A1A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AF454403-198B-41B8-AE37-0C40F7BDF245}">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290AF483-DE3C-499B-9C0F-A107BFE76890}">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4CA04A2F-00E9-4F0A-B7E5-FAC70B889EC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98C9FF10-76D2-4794-B8F5-84F4384C8BF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20F535BA-91EC-45D8-A77A-8C8698F970D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FE036A3F-027F-4529-B4A0-B782546104B4}">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1B9E85B1-E16B-41D8-90C3-8BBBEA19F7A7}">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F7E65F92-6B18-44A6-AE9E-5BE72C2535A0}">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E7D0B48C-3160-464E-86DC-5234A7FD02DB}">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DB867325-FDDE-4CF1-8C9D-37065D9C4E72}">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477369BC-B119-48AF-8EF3-6394405C5916}">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D2D10FDF-B3B6-46AE-B35E-5C24571A9C2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C085A44E-014B-4780-956E-870F4059A80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C1C2ED50-0FBC-4251-805E-4CFCD1B6A90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644A4F33-1DC3-4D09-A8DA-86C18527721D}">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731D4816-CCDD-4A1E-88A5-A3CF37D8C771}">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D2517405-BA78-4B4F-A893-19C6930597BC}">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45622B2-DF3B-4D3A-998C-5F0ED565A3A7}">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FFF90CB3-68C8-44C7-8EC2-C2B998BAA426}">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CF58857D-A9F0-42A8-8C80-0C2E3F676570}">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C34B385A-355D-46DB-8386-A4281D6669FE}">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DFF81AC-2353-4C21-BE68-885074A1B00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BB62B541-36D2-4207-AED3-7E14A05EA80F}">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FC40F2B4-9F53-41F0-816C-7930E8707BB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9E0B05AD-6FA1-4F1E-B163-0BA2471FD03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C7325567-2C39-4DA9-AA03-332DCC2EB52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1AF9DB8A-4818-4DE0-878A-B0968AD8026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E9AD4561-65FD-4237-8392-48C8DCEC96E7}">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E735D5CB-B6E2-4D02-B4C4-54A6D2FA8AEC}">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E004D39D-C55F-4A51-967F-66355BD8C03D}">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307F761B-16E7-4C29-B37D-CA54F3B61F92}">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027C1248-2053-4713-B6BC-4CBE4632BF91}">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E6B16870-646F-4147-8534-ACA37A1351A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BC66A485-F109-4535-A888-BCC4D07BB933}">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54C13383-6170-44B4-9BBA-ED45ED4A6C5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AA476CF2-9063-4637-956A-0B1A5FF7F86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7029ADF8-AA61-4C73-A8FC-E992DF73F642}">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691AF067-19F6-44C6-AEF1-D0ECF753FF9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446C885-6A57-4507-B014-2C1611B2D844}">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A0AD25BF-9ADF-4433-9849-A6948023C94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0C1DCE02-A51A-49D7-9F38-BEA3DF612620}">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51632CED-E964-454D-A663-24852DB08F2B}">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B592EBAA-4C17-4D05-8096-9DEAAC9F35F2}">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DE3474CA-425D-4F24-80BC-ADEAB9FE0B9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1E00E19D-6A69-4311-9D7B-37DA42FE856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860C5DE4-8782-4ADF-A89E-D6B7E976FE2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A154DE52-9442-41B1-92BF-44876B5CD1A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4627B60F-0A42-4B42-8F82-BBDED85BC38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8A3EDBCB-E79C-4DE9-826F-17B44D7C35B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01E10D95-00BA-4B69-BD68-39E90BB04060}">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3A790DA8-CB77-468C-A46C-B60CD74C52C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126FA7A4-24DD-40E8-A395-F750EBCFAAB4}">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63AA41C-04AB-44AC-9198-FDB5E0A9A48A}">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28D82D00-ADA5-48F3-B294-A3F174E0677B}">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F1C99642-9E8D-4010-ADEF-9D426430576A}">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020CA0B8-F2E5-4AE7-B794-BD80F2E8D8C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FBA0D8D-4DD9-4619-B915-EC9B8114CAF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9BE93672-7499-4455-847D-CF8EC2ECAC7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3194D4B8-D45A-4B8C-856A-1E7B57C30E2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6FD85673-7623-4FB7-B103-0AA75C47BD2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D00113F-2CA4-4ADE-A887-5D8DF88A0D8D}">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B031001-FAE0-4F9D-A14D-849F61C051EB}">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83F5771A-FEA4-4227-8D3F-74D16EBF5D39}">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97B8F7DD-9AFB-45AA-BB1C-9F6582BB90A0}">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4470E5DA-E1E0-4D16-A9E8-DDDB3058DCD9}">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B25EAEBA-840D-4CBD-899D-3F5254830B4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213FE3DD-B90C-4E62-809F-B40C948D7921}">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F77A772-E597-4F87-B03D-DA346DD410E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47FA698D-B5B7-4CE0-8455-905B4AA4FCB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25F253E3-34E2-43CE-9450-57BA880F65C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B6E6C80F-9E79-4B2E-8CC1-B7D19FBBFC6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C72DA05A-31AA-48A6-81C3-80FC5CE0279B}">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1508BD66-C93B-483A-95FE-76D20C1EE8CF}">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BE51905D-80A1-473A-BB70-58F0BF8D660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10A5F20-CC61-47CB-98A8-1BEF1A09C1BC}">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0E6597AC-5F93-4666-805D-9598329606C0}">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5FE990FC-7BC0-42A9-A8DA-9B3FAC3A1FD6}">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119DBA3C-6597-4BD0-BF3A-641ADB4CE75E}">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C2147A15-208D-4149-8EF1-A7C06767825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73D62D82-7042-4C2F-8947-6D24F564E253}">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5C40C056-D08C-4BEC-9459-D36C0F6A974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F19D70B1-3069-4827-B09E-14D4E427C50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6E06FFD-6A7F-4D1B-913C-463811A879B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F5C8ED19-31E5-4C19-B66C-CBB069075CE2}">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50DEEB9F-65F5-4FE7-83B9-F8EFD8B29A0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A661AAA7-ABC9-4111-A4BD-3C5511195F4C}">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27F7A085-1652-43FC-9B96-575199AB3BA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264B76DD-5872-4C08-BB9B-2E77F17CE4B0}">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D9C40AF1-8851-4781-94D8-F62DB0621E64}">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8E0DED9-EDB1-4B8B-9C9F-7740E671FC7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7CF63E6D-5604-4DE8-A7A1-09E2BCEE0FC0}">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EB258AC8-E3A1-4724-927D-BD5087E970D0}">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FB1EBF7A-6AD4-4A9D-A235-D9BABCD59D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9C7B540C-EA8F-4BA7-B3A1-8C5D3A9976E2}">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D11958C3-716C-4EF8-99C4-54D512729F9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E9143A2E-49A4-47DD-8DE1-B92FF7767E7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C479B8B3-ED23-4012-8DDB-CCC67BF8AAB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243CE4B3-4C48-4938-A236-99E7CF95DB6A}">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57FCB1EC-DCDA-4DE1-B47A-D8686F9F6D7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7D85C38-ACB9-4AEC-B499-571E660165AC}">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3F7C41CE-0338-45CD-974E-D934B06BC86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04236719-CE2E-4FC7-B186-338676B18946}">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C0CA6325-64CF-428C-82BA-80659210083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9F6722F8-B650-4CD6-BD5A-4376D2F0A6A0}">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F394C2C-4BAF-40A3-9804-4FB3CDECA34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CE8884B8-721B-456D-B1CB-070D05985860}">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sharedStrings.xml><?xml version="1.0" encoding="utf-8"?>
<sst xmlns="http://schemas.openxmlformats.org/spreadsheetml/2006/main" count="3078" uniqueCount="185">
  <si>
    <t>Yes</t>
  </si>
  <si>
    <t>No</t>
  </si>
  <si>
    <t>Name of Venture Firm:</t>
  </si>
  <si>
    <t xml:space="preserve">Name of Managing Partner: </t>
  </si>
  <si>
    <t>Date of Submission:</t>
  </si>
  <si>
    <t>Date of Evaluation:</t>
  </si>
  <si>
    <t xml:space="preserve"> </t>
  </si>
  <si>
    <t>QUALIFYING QUESTIONS</t>
  </si>
  <si>
    <t>DIRECTIONS</t>
  </si>
  <si>
    <t>Does the firm employ at least two full-time investors with the authority to direct the investment of capital with at least five years of professional money management experience?</t>
  </si>
  <si>
    <t>Does the firm have at least $10,000,000 in assets under management, across its current value of unrealized investments, other net assets, and capital committed by investors?</t>
  </si>
  <si>
    <t>If the firm is a current or former partner for any other NJEDA program, is the applicant up to date on its reporting requirements?</t>
  </si>
  <si>
    <t>N/A</t>
  </si>
  <si>
    <t>VENTURE FIRM SCORING</t>
  </si>
  <si>
    <t>APPLICANT RESPONSE</t>
  </si>
  <si>
    <t>SCORE</t>
  </si>
  <si>
    <t>ACCEPTABLE VERIFICAITON DOCUMENTS</t>
  </si>
  <si>
    <r>
      <t xml:space="preserve">Does the firm have a clearly articulated </t>
    </r>
    <r>
      <rPr>
        <u/>
        <sz val="11"/>
        <color theme="1"/>
        <rFont val="Calibri"/>
        <family val="2"/>
        <scheme val="minor"/>
      </rPr>
      <t>internal policy</t>
    </r>
    <r>
      <rPr>
        <sz val="11"/>
        <color theme="1"/>
        <rFont val="Calibri"/>
        <family val="2"/>
        <scheme val="minor"/>
      </rPr>
      <t xml:space="preserve"> promoting diversity, equity, and inclusion within the firm/management company, specifying relevant evaluation metrics when applicable? </t>
    </r>
  </si>
  <si>
    <r>
      <t xml:space="preserve">Does the firm have a clearly articulated </t>
    </r>
    <r>
      <rPr>
        <u/>
        <sz val="11"/>
        <color theme="1"/>
        <rFont val="Calibri"/>
        <family val="2"/>
        <scheme val="minor"/>
      </rPr>
      <t>investment policy</t>
    </r>
    <r>
      <rPr>
        <sz val="11"/>
        <color theme="1"/>
        <rFont val="Calibri"/>
        <family val="2"/>
        <scheme val="minor"/>
      </rPr>
      <t xml:space="preserve"> promoting diversity, equity, and inclusion at portfolio companies and specifying relevant evaluation metrics when applicable? </t>
    </r>
  </si>
  <si>
    <t>Have any of the firm's DE&amp;I policy been in place for at least one year?</t>
  </si>
  <si>
    <t>Does the firm have a demonstrable track record of making progress against its DE&amp;I policy goals?</t>
  </si>
  <si>
    <t xml:space="preserve">If not, does the firm have a demonstrable track record of making best efforts towards achieving its DE&amp;I policy goals? </t>
  </si>
  <si>
    <t>Has the NJEDA been an investor in a current or prior fund with the firm?</t>
  </si>
  <si>
    <t>Has the firm worked with other NJEDA programs or participated in NJEDA organized functions to support targeted industries and the innovation ecosystem?</t>
  </si>
  <si>
    <t>Does the firm have a NJ office?</t>
  </si>
  <si>
    <t>Does the firm have an office in an incentive area in New Jersey?</t>
  </si>
  <si>
    <t>Has the firm made at least two investments into NJ startups from funds raised in the past five years?</t>
  </si>
  <si>
    <t>Does at least one member of the firm's senior management team have at least 2 years of relevant experience working for a business in a targeted industry?</t>
  </si>
  <si>
    <t>Does at least one member of the firm's senior management team have at least 5 years of relevant experience working for a business in a targeted industry?</t>
  </si>
  <si>
    <t>Does the senior management team have at least 2 years of experience working together?</t>
  </si>
  <si>
    <t>Does the senior management team have at least 5 years of experience working together?</t>
  </si>
  <si>
    <t>Does the firm control sufficient assets under management such that a $5M investment would represent less than 15% of the firm's total assets under management?</t>
  </si>
  <si>
    <t>Does the firm control sufficient assets under management t such that a $10M investment would represent less than 15% of the firm's total assets under management?</t>
  </si>
  <si>
    <t xml:space="preserve">Does the firm have at least one fund, raised within the past 10 years, that has performed better than the median relative to its peer group of investors with the same strategy for the same vintage year? </t>
  </si>
  <si>
    <t xml:space="preserve">Have all of the firm's funds, raised within the past 10 years, performed better than the median relative to its peer group of investors with the same strategy for the same vintage years? </t>
  </si>
  <si>
    <t>Have any of the firm's institutional funds distributed more capital back to its investors than they have invested, including fees.</t>
  </si>
  <si>
    <t>Has the firm previously raised and invested an institutional fund?</t>
  </si>
  <si>
    <t>if Y, see audited financial statement(s) of fund(s) under management</t>
  </si>
  <si>
    <t>Has the firm formally raised capital for the fund that will co-invest alongside the NJIEF in the coming year?</t>
  </si>
  <si>
    <t xml:space="preserve">if Y, see executed subscription documents from fund that would co-invest alongside the NJIEF </t>
  </si>
  <si>
    <t xml:space="preserve">Regarding the fund that would co-invest alongside the NJIEF in the coming year, does the fund have an annual management fee less than or equal to 2.5% of capital committed? </t>
  </si>
  <si>
    <t>Regarding the fund that would co-invest alongside the Evergreen SPV in the coming year,  is the fund's incentive compensation rate (commonly referred to as carried interest rate) at or below 20% of investment profits?</t>
  </si>
  <si>
    <t>Does the firm have a regional investment policy, directing at least 25% of invested capital to New Jersey or surrounding geographic areas, not to encompass more than the Mid-Atlantic region?</t>
  </si>
  <si>
    <t xml:space="preserve">if Y, see proof of regional investment policy </t>
  </si>
  <si>
    <t>Does the firm's senior management team agree to create a policy certifying that the firm will dedicate a greater portion of its Evergreen Fund program Qualified Investments into businesses located in New Jersey incentive areas?</t>
  </si>
  <si>
    <t>See list of all investments into businesses in NJ incentive areas over past five years, and investment policy to invest in NJ incentive areas and relevant CEO certification.</t>
  </si>
  <si>
    <t>Total Score</t>
  </si>
  <si>
    <t>Total Possible Score</t>
  </si>
  <si>
    <t xml:space="preserve">Minimum Acceptable Score </t>
  </si>
  <si>
    <t>Evaluator:</t>
  </si>
  <si>
    <t>Date Sent Back (if Missing Documents):</t>
  </si>
  <si>
    <t>Date of Resubmission (if Applicable):</t>
  </si>
  <si>
    <t>PART A.</t>
  </si>
  <si>
    <t>QUALIFYING REQUIREMENT CHECKLIST</t>
  </si>
  <si>
    <t>APPLICANT RESPONSES</t>
  </si>
  <si>
    <t xml:space="preserve">SCORER COMMENTS </t>
  </si>
  <si>
    <t>if N, can't apply; if Y, see current organizational chart, biographical backgrounds, and executed term sheets from professional angel investments, as applicable</t>
  </si>
  <si>
    <t>if N, can't apply; if Y, see audited financial statements and subscription docs, as applicable</t>
  </si>
  <si>
    <t>Is the firm in substantial good standing with sister agencies?</t>
  </si>
  <si>
    <t>if N, can't apply; if Y, see results of sister agency check</t>
  </si>
  <si>
    <t>Were the results of a background and legal debarment check satisfactory?</t>
  </si>
  <si>
    <t>if N, can't apply; if Y, see results of background and legal debarment check</t>
  </si>
  <si>
    <t>if N, can't apply; if Y, confer with relevant NJEDA program teams and CRM records</t>
  </si>
  <si>
    <t>Has the firm agreed to publicize participation in the program and authorized the Authority to publicly disclose the name of the firm as a participant in the program?</t>
  </si>
  <si>
    <t>if N, can't apply</t>
  </si>
  <si>
    <t>Is the firm registered to do business in NJ?</t>
  </si>
  <si>
    <t>if N, can't apply; if Y, see NJ business registration and tax clearance documents</t>
  </si>
  <si>
    <t>Has the firm committed to meet New Jersey prevailing wage and affirmative action requirements should management fees be used for expenses that may trigger those requirements?</t>
  </si>
  <si>
    <t>Has the firm certified to the truthfulness of the application?</t>
  </si>
  <si>
    <t>If the applicant responded "no" to any questions in the above section they cannot qualify, otherwise continue the review</t>
  </si>
  <si>
    <t>PART B.</t>
  </si>
  <si>
    <t>REQUIRED DOCUMENT CHECKLIST</t>
  </si>
  <si>
    <t>DOCUMENT CHECKLIST</t>
  </si>
  <si>
    <t>SCORER RESPONSE</t>
  </si>
  <si>
    <t>SCORER COMMENTS</t>
  </si>
  <si>
    <t>Audited financial statement(s) of fund(s) under management</t>
  </si>
  <si>
    <t>Confirm attachment (s)</t>
  </si>
  <si>
    <t xml:space="preserve">Current organizational chart </t>
  </si>
  <si>
    <t xml:space="preserve">Current biographical backgrounds </t>
  </si>
  <si>
    <t>Term sheets from professional angel investments (if applicable)</t>
  </si>
  <si>
    <t xml:space="preserve">NJ Business Registration </t>
  </si>
  <si>
    <t>NJ Tax ID number</t>
  </si>
  <si>
    <t xml:space="preserve">Most recent investor pitch deck for fund that would co-invest alongside the NJIEF </t>
  </si>
  <si>
    <t>Acknowledgement of program marketing requirements</t>
  </si>
  <si>
    <t>Certification of NJ prevailing wage and affirmative action requirements</t>
  </si>
  <si>
    <t>Certification of truthfulness of application responses</t>
  </si>
  <si>
    <t>Limited Partnership Agreement of fund to co-invest alongside the NJIEF (if applicable)</t>
  </si>
  <si>
    <t xml:space="preserve">Historical organizational chart (if applicable) </t>
  </si>
  <si>
    <t>Executed subscription documents from fund that would co-invest alongside the NJIEF (if applicable)</t>
  </si>
  <si>
    <t> </t>
  </si>
  <si>
    <t>Address of NJ office and copy of lease agreement (if applicable)</t>
  </si>
  <si>
    <t>List of NJEDA programs and dates of participation (if applicable)</t>
  </si>
  <si>
    <t>List of prior NJ startup investments, dates of investment, location of company headquarters, and proof of investment (if applicable)</t>
  </si>
  <si>
    <t>Proof of investment policy to invest in NJ or surrounding region (if applicable)</t>
  </si>
  <si>
    <t>Description of investment policy to invest in NJ incentive areas and relevant CEO certification (if applicable)</t>
  </si>
  <si>
    <t>Current and historical investment and internal DE&amp;I policies, including relevant metrics  (if applicable)</t>
  </si>
  <si>
    <t>If no missing documents, keep going....otherwise reach out to applicant, request missing forms</t>
  </si>
  <si>
    <t>SCORING CRITERIA QUESTION</t>
  </si>
  <si>
    <t>#</t>
  </si>
  <si>
    <r>
      <t xml:space="preserve">Does the firm have a clearly articulated </t>
    </r>
    <r>
      <rPr>
        <u/>
        <sz val="11"/>
        <color theme="1"/>
        <rFont val="Calibri"/>
        <family val="2"/>
        <scheme val="minor"/>
      </rPr>
      <t>internal policy</t>
    </r>
    <r>
      <rPr>
        <sz val="11"/>
        <color theme="1"/>
        <rFont val="Calibri"/>
        <family val="2"/>
        <scheme val="minor"/>
      </rPr>
      <t xml:space="preserve"> promoting diversity, equity, and inclusion within the firm/management company, specifying relevant evaluation metrics when applicable? These policies may include metrics on composition of firm ownership, investment committee, and/or investment professionals, or other policies that promote a diverse, equitable, and inclusive working environment.</t>
    </r>
  </si>
  <si>
    <t>if Y, see internal DE&amp;I policy, including relevant metrics</t>
  </si>
  <si>
    <r>
      <t xml:space="preserve">Does the firm have a clearly articulated </t>
    </r>
    <r>
      <rPr>
        <u/>
        <sz val="11"/>
        <color theme="1"/>
        <rFont val="Calibri"/>
        <family val="2"/>
        <scheme val="minor"/>
      </rPr>
      <t>investment policy</t>
    </r>
    <r>
      <rPr>
        <sz val="11"/>
        <color theme="1"/>
        <rFont val="Calibri"/>
        <family val="2"/>
        <scheme val="minor"/>
      </rPr>
      <t xml:space="preserve"> promoting diversity, equity, and inclusion at portfolio companies and specifying relevant evaluation metrics when applicable? These policies may include targeting diversity metrics of  senior management teams, board of directors, and/or board chairs? </t>
    </r>
  </si>
  <si>
    <t>if Y, see investment DE&amp;I policy, including relevant metrics</t>
  </si>
  <si>
    <t>Has the firm's DE&amp;I policy been in place for at least one year?</t>
  </si>
  <si>
    <t>if Y, see question below; if N, skip following question</t>
  </si>
  <si>
    <t>3a</t>
  </si>
  <si>
    <t>3b</t>
  </si>
  <si>
    <t>if Y, see current DE&amp;I policy, including relevant metrics and historical DE&amp; policy, including relevant metrics</t>
  </si>
  <si>
    <t>if Y, see list of NJEDA programs and dates of participation</t>
  </si>
  <si>
    <t xml:space="preserve">if Y, see address of NJ office and copy of lease agreement or tax filings demonstrating residency </t>
  </si>
  <si>
    <t>if Y, see list of prior NJ startup investments, dates of investment, location of company headquarters, and proof of investment</t>
  </si>
  <si>
    <t>if Y, see current organizational chart and biographical backgrounds</t>
  </si>
  <si>
    <t>if Y, see current organizational chart, historical organizational chart and current biographical backgrounds</t>
  </si>
  <si>
    <t xml:space="preserve">if Y, see Limited Partnership Agreement of fund to co-invest alongside the NJIEF </t>
  </si>
  <si>
    <t xml:space="preserve">if Y, see audited financial statement(s) of fund(s) under management and most recent investor pitch deck for fund that would co-invest alongside the NJIEF </t>
  </si>
  <si>
    <t>if Y, see address of NJ office and copy of lease agreement</t>
  </si>
  <si>
    <t xml:space="preserve">Does the firm's senior management team agree to create policy certifying that the firm will dedicate a greater portion of Evergreen funding into businesses located in New Jersey incentive areas? </t>
  </si>
  <si>
    <t xml:space="preserve">if Y, see investment policy to invest in NJ incentive areas and relevant CEO certification </t>
  </si>
  <si>
    <t xml:space="preserve">Minimum Accpetable Score </t>
  </si>
  <si>
    <t>Non-DEI Points</t>
  </si>
  <si>
    <t>Investment Policy</t>
  </si>
  <si>
    <t>Ideal Other Points Required</t>
  </si>
  <si>
    <t>NVP I</t>
  </si>
  <si>
    <t>Internal Policy</t>
  </si>
  <si>
    <t>NVP II</t>
  </si>
  <si>
    <t xml:space="preserve">Progress </t>
  </si>
  <si>
    <t>SOSV</t>
  </si>
  <si>
    <t>Best Efforts</t>
  </si>
  <si>
    <t>Osage</t>
  </si>
  <si>
    <t>TCV II</t>
  </si>
  <si>
    <t>FFVC</t>
  </si>
  <si>
    <t>Existing Policy</t>
  </si>
  <si>
    <t>DEI Points</t>
  </si>
  <si>
    <t>Other Points Required</t>
  </si>
  <si>
    <t>Other Possible Points</t>
  </si>
  <si>
    <t>Minimum Acceptable Score</t>
  </si>
  <si>
    <t>Edison 10</t>
  </si>
  <si>
    <t>Investment Policy, and Best Efforts</t>
  </si>
  <si>
    <t>Internal Policy, and Best Efforts</t>
  </si>
  <si>
    <t>Investment Policy and Progress</t>
  </si>
  <si>
    <t>Internal Policy and Progress</t>
  </si>
  <si>
    <t>Investment &amp; Internal Policy, and Best Efforts</t>
  </si>
  <si>
    <t>Investment &amp; Internal Policy, and Progress</t>
  </si>
  <si>
    <t>New Policy</t>
  </si>
  <si>
    <t>Investment &amp; Internal Policy</t>
  </si>
  <si>
    <r>
      <t xml:space="preserve">Does the firm have a clearly articulated </t>
    </r>
    <r>
      <rPr>
        <u/>
        <sz val="11"/>
        <color theme="1"/>
        <rFont val="Calibri"/>
        <family val="2"/>
        <scheme val="minor"/>
      </rPr>
      <t>internal</t>
    </r>
    <r>
      <rPr>
        <sz val="11"/>
        <color theme="1"/>
        <rFont val="Calibri"/>
        <family val="2"/>
        <scheme val="minor"/>
      </rPr>
      <t xml:space="preserve"> policy promoting diversity, equity, and inclusion within the firm/management company, specifying relevant evaluation metrics when applicable? These policies may include metrics on composition of firm ownership, investment committee, and/or investment professionals, or other policies that promote a diverse, equitable, and inclusive working environment.</t>
    </r>
  </si>
  <si>
    <r>
      <t xml:space="preserve">Does the firm have a clearly articulated </t>
    </r>
    <r>
      <rPr>
        <u/>
        <sz val="11"/>
        <color theme="1"/>
        <rFont val="Calibri"/>
        <family val="2"/>
        <scheme val="minor"/>
      </rPr>
      <t xml:space="preserve">investment </t>
    </r>
    <r>
      <rPr>
        <sz val="11"/>
        <color theme="1"/>
        <rFont val="Calibri"/>
        <family val="2"/>
        <scheme val="minor"/>
      </rPr>
      <t xml:space="preserve">policy promoting diversity, equity, and inclusion at portfolio companies and specifying relevant evaluation metrics when applicable? These policies may include targeting diversity metrics of  senior management teams, board of directors, and/or board chairs? </t>
    </r>
  </si>
  <si>
    <t>Does the firm have a clearly articulated DE&amp;I policy, specifying relevant evaluation metrics that has been in existence for at least one year?</t>
  </si>
  <si>
    <t>if Y, see current DE&amp;I policy, including relevant metrics</t>
  </si>
  <si>
    <t>If not, does the firm have a newly created, clearly articulated DE&amp;I policy, specifying relevant evaluation metrics?</t>
  </si>
  <si>
    <t>Does the firm have a demonstrable history of making best efforts towards towards achieving its DE&amp;I policy goals? (
demonstrable factors of success actionable process.)</t>
  </si>
  <si>
    <t>do we want to get even more granular with it? E.g. investment allocation to underrepresented founders, boards, internal hiring practices, others?</t>
  </si>
  <si>
    <t>Has the firm made at least two investments into high-growth, NJ startups, with less than 250 employees, in targeted industries from funds raised in the past five years?</t>
  </si>
  <si>
    <t xml:space="preserve">Does the firm's senior management team agree to create policy certifying that the firm will dedicate a portion of Evergreen funding into businesses located in New Jersey incentive areas? </t>
  </si>
  <si>
    <t>Does the firm have an office in an incentive area in New Jersey or does a senior investment partner live in an incentive area in New Jersey full-time?</t>
  </si>
  <si>
    <t>Pass</t>
  </si>
  <si>
    <t>Decline</t>
  </si>
  <si>
    <t>Does the firm have a clearly articulated internal DE&amp;I policy, specifying relevant evaluation metrics that has been in existence for at least one year?</t>
  </si>
  <si>
    <t>Does the firm have a clearly articulated investment DE&amp;I policy, specifying relevant evaluation metrics that has been in existence for at least one year?</t>
  </si>
  <si>
    <t>If not, does the firm have a clearly articulated DE&amp;I policy, newly created within the past year, specifying relevant evaluation metrics?</t>
  </si>
  <si>
    <t>Existing DE&amp;I Policy Score</t>
  </si>
  <si>
    <t>Does the firm have a history of achieving its internal DE&amp;I policy metrics? (
demonstrable factors of success actionable process.)</t>
  </si>
  <si>
    <t>Does the firm have a history of achieving its investment DE&amp;I policy metrics? (
demonstrable factors of success actionable process.)</t>
  </si>
  <si>
    <t>Does the firm have a NJ office or does a senior investment partner live in New Jersey full-time?</t>
  </si>
  <si>
    <t>THIS EXHIBIT IS PROVIDED FOR ILLUSTRATIVE PURPOSES ONLY.</t>
  </si>
  <si>
    <t>THIS EXHIBIT SUBMITTED BY THE APPLICANT WILL NOT BE REGARDED AS A COMPONENT OF A FULLY SUBMITTED APPLICATION, NOR WILL IT BE REGARDED BY THE NJEDA WITH CONSIDERATION FOR SCORING.</t>
  </si>
  <si>
    <t>NOTHING IN THIS EXHIBIT SHALL CONSTRUE AN OFFICIAL SCORING BY THE NJEDA. A SCORE WILL ONLY BE OFFERED BY THE NJEDA FOLLOWING RECEIPT OF A FULLY SUBMITTED, COMPLETE APPLICATION.</t>
  </si>
  <si>
    <t>THIS IS AN EXAMPLE TOOL TO HELP POTENTIAL APPLICANTS ASSESS PROGRAM ELIGIBILITY.</t>
  </si>
  <si>
    <r>
      <t xml:space="preserve">COMPLETION OF THIS EXHIBIT IS </t>
    </r>
    <r>
      <rPr>
        <b/>
        <u/>
        <sz val="11"/>
        <color rgb="FFFF0000"/>
        <rFont val="Calibri"/>
        <scheme val="minor"/>
      </rPr>
      <t>NOT</t>
    </r>
    <r>
      <rPr>
        <b/>
        <sz val="11"/>
        <color rgb="FFFF0000"/>
        <rFont val="Calibri"/>
        <scheme val="minor"/>
      </rPr>
      <t xml:space="preserve"> REQUIRED BY AN APPLICANT TO PARTICIPATE AS A QUALIFIED VENTURE FIRM IN THE NJIEF PROGRAM.</t>
    </r>
  </si>
  <si>
    <t>VENTURE FIRM SCORING (EXAMPLE TEMPLATE)</t>
  </si>
  <si>
    <t>Lease Agreement, Co-working Space Agreement, or Equivalent. Tax Filings or Equivalent Form of Proof of Residency (if applicable).</t>
  </si>
  <si>
    <t>Executed Term Sheets, Stock Purchase Agreements, Financial Statements, Presentation Deck, or Other Equivalent Documentation.</t>
  </si>
  <si>
    <t>DE&amp;I Policy (including relevant metrics).</t>
  </si>
  <si>
    <t>DE&amp;I Policy.</t>
  </si>
  <si>
    <t>DE&amp;I Policy (including relevant metrics), Baseline of Performance, and Current Progress.</t>
  </si>
  <si>
    <t>DE&amp;I Policy (including relevant metrics), Baseline of Performance, and Evidence of Best Efforts Towards Achievement.</t>
  </si>
  <si>
    <t>Audited Annual Financial Statements,  Quarterly Financial Statements, Subscription Documents, Certified List of Partner Commitments.</t>
  </si>
  <si>
    <t>Most recent Financial Statements, Presentation Deck, or Other Equivalent Forms of Documentation.</t>
  </si>
  <si>
    <t>Audited Financial Statement(s) of Fund(s) under Management, Presentation Deck, or Other Equivalent Forms of Documentation.</t>
  </si>
  <si>
    <t>Limited Partnership Agreement (LPA), Private Placement Memorandum, LPA Executive Summary, or Other Equivalent Documentation.</t>
  </si>
  <si>
    <t>Regional Investment Policy, Presentation Deck, Private Placement Memorandum, or Other Equivalent Documentation.</t>
  </si>
  <si>
    <t>Presentation Deck, Private Placement Memorandum, Detailed Worked History &amp; Employment References, or Other Equivalent Documentation.</t>
  </si>
  <si>
    <t>Current and Historical Organizational Chart, Presentation Deck, Private Placement Memorandum, Detailed Worked History &amp; Employment References, or Other Equivalent Documentation.</t>
  </si>
  <si>
    <t>Audited Financial Statements, Executed Subscription Documents, SEC Filings, or Other Equivalent Documentation.</t>
  </si>
  <si>
    <t xml:space="preserve">THE WEIGHTED CRITERIA SCORING MODEL WILL BE USED TO EVALUATE THE PROPOSED QUALIFIED VENTURE FIRM AND ITS AFFILIATES.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</si>
</sst>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7"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b/>
      <sz val="11"/>
      <color rgb="FF000000"/>
      <name val="Calibri"/>
      <family val="2"/>
    </font>
    <font>
      <b/>
      <sz val="11"/>
      <color rgb="FFFF0000"/>
      <name val="Calibri"/>
      <family val="2"/>
      <scheme val="minor"/>
    </font>
    <font>
      <sz val="11"/>
      <color rgb="FFFF0000"/>
      <name val="Calibri"/>
      <family val="2"/>
      <scheme val="minor"/>
    </font>
    <font>
      <sz val="11"/>
      <color rgb="FF000000"/>
      <name val="Calibri"/>
      <family val="2"/>
    </font>
    <font>
      <i/>
      <sz val="11"/>
      <color theme="1"/>
      <name val="Calibri"/>
      <family val="2"/>
      <scheme val="minor"/>
    </font>
    <font>
      <sz val="9"/>
      <color indexed="81"/>
      <name val="Tahoma"/>
      <family val="2"/>
    </font>
    <font>
      <b/>
      <sz val="9"/>
      <color indexed="81"/>
      <name val="Tahoma"/>
      <family val="2"/>
    </font>
    <font>
      <sz val="11"/>
      <color rgb="FF00000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color rgb="FFFF0000"/>
      <name val="Calibri"/>
      <scheme val="minor"/>
    </font>
    <font>
      <b/>
      <u/>
      <sz val="11"/>
      <color rgb="FFFF0000"/>
      <name val="Calibri"/>
      <scheme val="minor"/>
    </font>
  </fonts>
  <fills count="7">
    <fill>
      <patternFill patternType="none"/>
    </fill>
    <fill>
      <patternFill patternType="gray125"/>
    </fill>
    <fill>
      <patternFill patternType="solid">
        <fgColor rgb="FFE2EFDA"/>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29">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8" fillId="0" borderId="0" xfId="0" applyFont="1" applyAlignment="1">
      <alignment wrapText="1"/>
    </xf>
    <xf numFmtId="0" fontId="6" fillId="0" borderId="0" xfId="0" applyFont="1" applyAlignment="1">
      <alignment horizontal="left" wrapText="1"/>
    </xf>
    <xf numFmtId="0" fontId="0" fillId="0" borderId="0" xfId="0" applyAlignment="1">
      <alignment wrapText="1"/>
    </xf>
    <xf numFmtId="0" fontId="5" fillId="0" borderId="0" xfId="0" applyFont="1" applyAlignment="1">
      <alignment horizontal="left" wrapText="1"/>
    </xf>
    <xf numFmtId="4" fontId="0" fillId="0" borderId="0" xfId="0" applyNumberFormat="1" applyAlignment="1">
      <alignment wrapText="1"/>
    </xf>
    <xf numFmtId="0" fontId="0" fillId="0" borderId="14" xfId="0" applyBorder="1" applyAlignment="1">
      <alignment wrapText="1"/>
    </xf>
    <xf numFmtId="0" fontId="7"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0" fillId="0" borderId="18"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9" xfId="0" applyBorder="1" applyAlignment="1">
      <alignment wrapText="1"/>
    </xf>
    <xf numFmtId="0" fontId="0" fillId="0" borderId="20" xfId="0" applyBorder="1" applyAlignment="1">
      <alignment horizontal="left" wrapText="1"/>
    </xf>
    <xf numFmtId="0" fontId="0" fillId="0" borderId="21" xfId="0" applyBorder="1" applyAlignment="1">
      <alignment wrapText="1"/>
    </xf>
    <xf numFmtId="0" fontId="0" fillId="0" borderId="3" xfId="0" applyBorder="1" applyAlignment="1">
      <alignment horizontal="left" wrapText="1"/>
    </xf>
    <xf numFmtId="0" fontId="0" fillId="0" borderId="22" xfId="0" applyBorder="1" applyAlignment="1">
      <alignment wrapText="1"/>
    </xf>
    <xf numFmtId="0" fontId="0" fillId="0" borderId="23" xfId="0" applyBorder="1" applyAlignment="1">
      <alignment horizontal="left" wrapText="1"/>
    </xf>
    <xf numFmtId="0" fontId="1" fillId="0" borderId="24" xfId="0" applyFont="1" applyBorder="1"/>
    <xf numFmtId="0" fontId="2" fillId="0" borderId="26" xfId="0" applyFont="1" applyBorder="1"/>
    <xf numFmtId="0" fontId="2" fillId="0" borderId="27" xfId="0" applyFont="1" applyBorder="1"/>
    <xf numFmtId="0" fontId="3" fillId="0" borderId="25" xfId="0" applyFont="1" applyBorder="1" applyAlignment="1">
      <alignment horizontal="left"/>
    </xf>
    <xf numFmtId="0" fontId="3" fillId="0" borderId="7" xfId="0" applyFont="1" applyBorder="1" applyAlignment="1">
      <alignment horizontal="left"/>
    </xf>
    <xf numFmtId="14" fontId="3" fillId="0" borderId="7" xfId="0" applyNumberFormat="1" applyFont="1" applyBorder="1" applyAlignment="1">
      <alignment horizontal="left"/>
    </xf>
    <xf numFmtId="0" fontId="3" fillId="0" borderId="2" xfId="0" applyFont="1" applyBorder="1" applyAlignment="1">
      <alignment horizontal="left"/>
    </xf>
    <xf numFmtId="165" fontId="0" fillId="0" borderId="3" xfId="0" applyNumberFormat="1" applyBorder="1" applyAlignment="1">
      <alignment horizontal="center" wrapText="1"/>
    </xf>
    <xf numFmtId="0" fontId="0" fillId="0" borderId="3" xfId="0" applyBorder="1" applyAlignment="1">
      <alignment horizontal="center"/>
    </xf>
    <xf numFmtId="0" fontId="0" fillId="0" borderId="30" xfId="0" applyBorder="1" applyAlignment="1">
      <alignment horizontal="left" wrapText="1"/>
    </xf>
    <xf numFmtId="0" fontId="0" fillId="0" borderId="21" xfId="0" applyBorder="1"/>
    <xf numFmtId="0" fontId="12" fillId="0" borderId="21" xfId="0" applyFont="1" applyBorder="1" applyAlignment="1">
      <alignment wrapText="1"/>
    </xf>
    <xf numFmtId="0" fontId="11" fillId="0" borderId="21" xfId="0" applyFont="1" applyBorder="1" applyAlignment="1">
      <alignment wrapText="1"/>
    </xf>
    <xf numFmtId="0" fontId="11" fillId="0" borderId="22" xfId="0" applyFont="1" applyBorder="1" applyAlignment="1">
      <alignment wrapText="1"/>
    </xf>
    <xf numFmtId="0" fontId="0" fillId="0" borderId="23" xfId="0" applyBorder="1" applyAlignment="1">
      <alignment horizontal="center"/>
    </xf>
    <xf numFmtId="165" fontId="0" fillId="0" borderId="23" xfId="0" applyNumberFormat="1" applyBorder="1" applyAlignment="1">
      <alignment horizontal="center" wrapText="1"/>
    </xf>
    <xf numFmtId="0" fontId="0" fillId="0" borderId="31" xfId="0" applyBorder="1" applyAlignment="1">
      <alignment horizontal="left" wrapText="1"/>
    </xf>
    <xf numFmtId="0" fontId="0" fillId="0" borderId="3" xfId="0" applyBorder="1" applyAlignment="1">
      <alignment horizontal="center" wrapText="1"/>
    </xf>
    <xf numFmtId="0" fontId="7" fillId="0" borderId="3" xfId="0" applyFont="1" applyBorder="1" applyAlignment="1">
      <alignment wrapText="1"/>
    </xf>
    <xf numFmtId="0" fontId="7" fillId="3" borderId="3" xfId="0" applyFont="1" applyFill="1" applyBorder="1" applyAlignment="1">
      <alignment wrapText="1"/>
    </xf>
    <xf numFmtId="0" fontId="7" fillId="0" borderId="4" xfId="0" applyFont="1" applyBorder="1" applyAlignment="1">
      <alignment wrapText="1"/>
    </xf>
    <xf numFmtId="0" fontId="0" fillId="0" borderId="1" xfId="0" applyBorder="1" applyAlignment="1">
      <alignment horizontal="center" wrapText="1"/>
    </xf>
    <xf numFmtId="0" fontId="4" fillId="0" borderId="0" xfId="0" applyFont="1" applyAlignment="1">
      <alignment wrapText="1"/>
    </xf>
    <xf numFmtId="0" fontId="7" fillId="0" borderId="4" xfId="0" applyFont="1" applyBorder="1" applyAlignment="1">
      <alignment horizontal="center" wrapText="1"/>
    </xf>
    <xf numFmtId="0" fontId="7" fillId="0" borderId="3" xfId="0" applyFont="1" applyBorder="1" applyAlignment="1">
      <alignment horizontal="center" wrapText="1"/>
    </xf>
    <xf numFmtId="0" fontId="1" fillId="4" borderId="5" xfId="0" applyFont="1" applyFill="1" applyBorder="1"/>
    <xf numFmtId="165" fontId="1" fillId="4" borderId="6" xfId="0" applyNumberFormat="1" applyFont="1" applyFill="1" applyBorder="1" applyAlignment="1">
      <alignment horizontal="center" wrapText="1"/>
    </xf>
    <xf numFmtId="164" fontId="1" fillId="4" borderId="6" xfId="0" applyNumberFormat="1" applyFont="1" applyFill="1" applyBorder="1" applyAlignment="1">
      <alignment horizontal="center"/>
    </xf>
    <xf numFmtId="0" fontId="0" fillId="3" borderId="3" xfId="0" applyFill="1" applyBorder="1" applyAlignment="1">
      <alignment horizontal="left" wrapText="1"/>
    </xf>
    <xf numFmtId="0" fontId="0" fillId="3" borderId="16" xfId="0" applyFill="1" applyBorder="1" applyAlignment="1">
      <alignment horizontal="left"/>
    </xf>
    <xf numFmtId="165" fontId="0" fillId="0" borderId="0" xfId="0" applyNumberFormat="1"/>
    <xf numFmtId="166" fontId="0" fillId="0" borderId="0" xfId="0" applyNumberFormat="1"/>
    <xf numFmtId="0" fontId="0" fillId="0" borderId="28" xfId="0" applyBorder="1" applyAlignment="1">
      <alignment wrapText="1"/>
    </xf>
    <xf numFmtId="0" fontId="0" fillId="0" borderId="4" xfId="0" applyBorder="1" applyAlignment="1">
      <alignment horizontal="center"/>
    </xf>
    <xf numFmtId="165" fontId="0" fillId="0" borderId="4" xfId="0" applyNumberFormat="1" applyBorder="1" applyAlignment="1">
      <alignment horizontal="center" wrapText="1"/>
    </xf>
    <xf numFmtId="0" fontId="0" fillId="0" borderId="4" xfId="0" applyBorder="1" applyAlignment="1">
      <alignment horizontal="left" wrapText="1"/>
    </xf>
    <xf numFmtId="0" fontId="0" fillId="0" borderId="29" xfId="0" applyBorder="1" applyAlignment="1">
      <alignment horizontal="left" wrapText="1"/>
    </xf>
    <xf numFmtId="0" fontId="1" fillId="0" borderId="28" xfId="0" applyFont="1" applyBorder="1" applyAlignment="1">
      <alignment wrapText="1"/>
    </xf>
    <xf numFmtId="165" fontId="1" fillId="0" borderId="4" xfId="0" applyNumberFormat="1" applyFont="1" applyBorder="1" applyAlignment="1">
      <alignment horizontal="center" wrapText="1"/>
    </xf>
    <xf numFmtId="0" fontId="1" fillId="0" borderId="3" xfId="0" applyFont="1" applyBorder="1" applyAlignment="1">
      <alignment horizontal="center"/>
    </xf>
    <xf numFmtId="165" fontId="1" fillId="0" borderId="3" xfId="0" applyNumberFormat="1" applyFont="1" applyBorder="1" applyAlignment="1">
      <alignment horizontal="center" wrapText="1"/>
    </xf>
    <xf numFmtId="0" fontId="1" fillId="0" borderId="4" xfId="0" applyFont="1" applyBorder="1" applyAlignment="1">
      <alignment horizontal="center"/>
    </xf>
    <xf numFmtId="0" fontId="1" fillId="0" borderId="23" xfId="0" applyFont="1" applyBorder="1" applyAlignment="1">
      <alignment horizontal="center"/>
    </xf>
    <xf numFmtId="165" fontId="1" fillId="0" borderId="23" xfId="0" applyNumberFormat="1" applyFont="1" applyBorder="1" applyAlignment="1">
      <alignment horizontal="center" wrapText="1"/>
    </xf>
    <xf numFmtId="0" fontId="1" fillId="4" borderId="0" xfId="0" applyFont="1" applyFill="1"/>
    <xf numFmtId="0" fontId="8" fillId="0" borderId="28" xfId="0" applyFont="1" applyBorder="1" applyAlignment="1">
      <alignment wrapText="1"/>
    </xf>
    <xf numFmtId="0" fontId="0" fillId="0" borderId="32" xfId="0" applyBorder="1" applyAlignment="1">
      <alignment horizontal="left" wrapText="1"/>
    </xf>
    <xf numFmtId="0" fontId="0" fillId="0" borderId="33" xfId="0" applyBorder="1" applyAlignment="1">
      <alignment horizontal="left" wrapText="1"/>
    </xf>
    <xf numFmtId="0" fontId="0" fillId="3" borderId="33" xfId="0" applyFill="1" applyBorder="1" applyAlignment="1">
      <alignment horizontal="left" wrapText="1"/>
    </xf>
    <xf numFmtId="0" fontId="0" fillId="0" borderId="34" xfId="0" applyBorder="1" applyAlignment="1">
      <alignment horizontal="left" wrapText="1"/>
    </xf>
    <xf numFmtId="165" fontId="1" fillId="4" borderId="0" xfId="0" applyNumberFormat="1" applyFont="1" applyFill="1" applyAlignment="1">
      <alignment horizontal="center" wrapText="1"/>
    </xf>
    <xf numFmtId="164" fontId="1" fillId="4" borderId="0" xfId="0" applyNumberFormat="1" applyFont="1" applyFill="1" applyAlignment="1">
      <alignment horizontal="center"/>
    </xf>
    <xf numFmtId="0" fontId="0" fillId="0" borderId="35" xfId="0" applyBorder="1"/>
    <xf numFmtId="0" fontId="0" fillId="0" borderId="36" xfId="0" applyBorder="1"/>
    <xf numFmtId="0" fontId="1" fillId="0" borderId="36" xfId="0" applyFont="1" applyBorder="1"/>
    <xf numFmtId="0" fontId="0" fillId="0" borderId="37" xfId="0" applyBorder="1"/>
    <xf numFmtId="0" fontId="0" fillId="5" borderId="0" xfId="0" applyFill="1"/>
    <xf numFmtId="0" fontId="3" fillId="5" borderId="0" xfId="0" applyFont="1" applyFill="1"/>
    <xf numFmtId="0" fontId="1" fillId="5" borderId="36" xfId="0" applyFont="1" applyFill="1" applyBorder="1"/>
    <xf numFmtId="165" fontId="0" fillId="5" borderId="0" xfId="0" applyNumberFormat="1" applyFill="1"/>
    <xf numFmtId="0" fontId="0" fillId="0" borderId="8" xfId="0" applyBorder="1"/>
    <xf numFmtId="0" fontId="0" fillId="0" borderId="10" xfId="0" applyBorder="1"/>
    <xf numFmtId="0" fontId="0" fillId="0" borderId="14" xfId="0" applyBorder="1"/>
    <xf numFmtId="0" fontId="0" fillId="0" borderId="15" xfId="0" applyBorder="1"/>
    <xf numFmtId="0" fontId="0" fillId="0" borderId="11" xfId="0" applyBorder="1"/>
    <xf numFmtId="0" fontId="0" fillId="0" borderId="13" xfId="0" applyBorder="1"/>
    <xf numFmtId="0" fontId="0" fillId="6" borderId="36" xfId="0" applyFill="1" applyBorder="1"/>
    <xf numFmtId="0" fontId="1" fillId="6" borderId="36" xfId="0" applyFont="1" applyFill="1" applyBorder="1"/>
    <xf numFmtId="0" fontId="0" fillId="0" borderId="0" xfId="0" applyAlignment="1">
      <alignment horizontal="right"/>
    </xf>
    <xf numFmtId="0" fontId="1" fillId="4" borderId="38" xfId="0" applyFont="1" applyFill="1" applyBorder="1"/>
    <xf numFmtId="0" fontId="14" fillId="0" borderId="0" xfId="0" applyFont="1"/>
    <xf numFmtId="0" fontId="6" fillId="0" borderId="0" xfId="0" applyFont="1"/>
    <xf numFmtId="0" fontId="0" fillId="0" borderId="3" xfId="0" applyBorder="1" applyAlignment="1">
      <alignment wrapText="1"/>
    </xf>
    <xf numFmtId="0" fontId="4" fillId="2" borderId="3" xfId="0" applyFont="1" applyFill="1" applyBorder="1" applyAlignment="1">
      <alignment wrapText="1"/>
    </xf>
    <xf numFmtId="0" fontId="4" fillId="2" borderId="3" xfId="0" applyFont="1" applyFill="1" applyBorder="1" applyAlignment="1">
      <alignment horizontal="center" wrapText="1"/>
    </xf>
    <xf numFmtId="0" fontId="12" fillId="0" borderId="3" xfId="0" applyFont="1" applyBorder="1" applyAlignment="1">
      <alignment wrapText="1"/>
    </xf>
    <xf numFmtId="0" fontId="11" fillId="0" borderId="3" xfId="0" applyFont="1" applyBorder="1" applyAlignment="1">
      <alignment wrapText="1"/>
    </xf>
    <xf numFmtId="0" fontId="4" fillId="2" borderId="9" xfId="0" applyFont="1" applyFill="1" applyBorder="1" applyAlignment="1">
      <alignment horizontal="left" wrapText="1"/>
    </xf>
    <xf numFmtId="0" fontId="4" fillId="2" borderId="12" xfId="0" applyFont="1" applyFill="1" applyBorder="1" applyAlignment="1">
      <alignment horizontal="left" wrapText="1"/>
    </xf>
    <xf numFmtId="0" fontId="4" fillId="2" borderId="9" xfId="0" applyFont="1" applyFill="1" applyBorder="1" applyAlignment="1">
      <alignment horizontal="center" wrapText="1"/>
    </xf>
    <xf numFmtId="0" fontId="4" fillId="2" borderId="12" xfId="0" applyFont="1" applyFill="1" applyBorder="1" applyAlignment="1">
      <alignment horizontal="center" wrapText="1"/>
    </xf>
    <xf numFmtId="0" fontId="8" fillId="5" borderId="3" xfId="0" applyFont="1" applyFill="1" applyBorder="1" applyAlignment="1">
      <alignment wrapText="1"/>
    </xf>
    <xf numFmtId="0" fontId="8" fillId="5" borderId="3" xfId="0" applyFont="1" applyFill="1" applyBorder="1" applyAlignment="1">
      <alignment horizontal="center"/>
    </xf>
    <xf numFmtId="165" fontId="8" fillId="5" borderId="3" xfId="0" applyNumberFormat="1" applyFont="1" applyFill="1" applyBorder="1" applyAlignment="1">
      <alignment horizontal="center"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5" xfId="0" applyFont="1" applyBorder="1" applyAlignment="1">
      <alignment horizontal="left" vertical="top" wrapText="1"/>
    </xf>
    <xf numFmtId="0" fontId="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4" fillId="2" borderId="8"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horizontal="center" wrapText="1"/>
    </xf>
    <xf numFmtId="0" fontId="4" fillId="2" borderId="12" xfId="0" applyFont="1" applyFill="1" applyBorder="1" applyAlignment="1">
      <alignment horizontal="center" wrapText="1"/>
    </xf>
    <xf numFmtId="0" fontId="4" fillId="2" borderId="10" xfId="0" applyFont="1" applyFill="1" applyBorder="1" applyAlignment="1">
      <alignment horizontal="center" wrapText="1"/>
    </xf>
    <xf numFmtId="0" fontId="4" fillId="2" borderId="13" xfId="0" applyFont="1" applyFill="1" applyBorder="1" applyAlignment="1">
      <alignment horizontal="center" wrapText="1"/>
    </xf>
    <xf numFmtId="0" fontId="4" fillId="2" borderId="9" xfId="0" applyFont="1" applyFill="1" applyBorder="1" applyAlignment="1">
      <alignment horizontal="left" wrapText="1"/>
    </xf>
    <xf numFmtId="0" fontId="4" fillId="2" borderId="12" xfId="0" applyFont="1" applyFill="1" applyBorder="1" applyAlignment="1">
      <alignment horizontal="left" wrapText="1"/>
    </xf>
    <xf numFmtId="0" fontId="4" fillId="2" borderId="10" xfId="0" applyFont="1" applyFill="1" applyBorder="1" applyAlignment="1">
      <alignment horizontal="left" wrapText="1"/>
    </xf>
    <xf numFmtId="0" fontId="4" fillId="2" borderId="13" xfId="0" applyFont="1" applyFill="1" applyBorder="1" applyAlignment="1">
      <alignment horizontal="left" wrapText="1"/>
    </xf>
    <xf numFmtId="0" fontId="15" fillId="0" borderId="0" xfId="0" applyFont="1" applyBorder="1" applyAlignment="1">
      <alignment horizontal="left" vertical="top" wrapText="1"/>
    </xf>
  </cellXfs>
  <cellStyles count="1">
    <cellStyle name="Normal" xfId="0" builtinId="0"/>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B3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4</xdr:col>
      <xdr:colOff>304800</xdr:colOff>
      <xdr:row>12</xdr:row>
      <xdr:rowOff>304800</xdr:rowOff>
    </xdr:to>
    <xdr:sp macro="" textlink="">
      <xdr:nvSpPr>
        <xdr:cNvPr id="91192" name="AutoShape 56">
          <a:extLst>
            <a:ext uri="{FF2B5EF4-FFF2-40B4-BE49-F238E27FC236}">
              <a16:creationId xmlns:a16="http://schemas.microsoft.com/office/drawing/2014/main" id="{49488F9B-2B61-496B-A026-C4B309C898AB}"/>
            </a:ext>
          </a:extLst>
        </xdr:cNvPr>
        <xdr:cNvSpPr>
          <a:spLocks noChangeAspect="1" noChangeArrowheads="1"/>
        </xdr:cNvSpPr>
      </xdr:nvSpPr>
      <xdr:spPr bwMode="auto">
        <a:xfrm>
          <a:off x="6581775"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66675</xdr:rowOff>
    </xdr:to>
    <xdr:sp macro="" textlink="">
      <xdr:nvSpPr>
        <xdr:cNvPr id="91193" name="AutoShape 57">
          <a:extLst>
            <a:ext uri="{FF2B5EF4-FFF2-40B4-BE49-F238E27FC236}">
              <a16:creationId xmlns:a16="http://schemas.microsoft.com/office/drawing/2014/main" id="{281ACECE-0230-4D5A-955D-0A68664F8EC8}"/>
            </a:ext>
          </a:extLst>
        </xdr:cNvPr>
        <xdr:cNvSpPr>
          <a:spLocks noChangeAspect="1" noChangeArrowheads="1"/>
        </xdr:cNvSpPr>
      </xdr:nvSpPr>
      <xdr:spPr bwMode="auto">
        <a:xfrm>
          <a:off x="65817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9524</xdr:colOff>
      <xdr:row>13</xdr:row>
      <xdr:rowOff>95250</xdr:rowOff>
    </xdr:from>
    <xdr:to>
      <xdr:col>5</xdr:col>
      <xdr:colOff>9524</xdr:colOff>
      <xdr:row>21</xdr:row>
      <xdr:rowOff>9525</xdr:rowOff>
    </xdr:to>
    <xdr:sp macro="" textlink="">
      <xdr:nvSpPr>
        <xdr:cNvPr id="2" name="TextBox 1">
          <a:extLst>
            <a:ext uri="{FF2B5EF4-FFF2-40B4-BE49-F238E27FC236}">
              <a16:creationId xmlns:a16="http://schemas.microsoft.com/office/drawing/2014/main" id="{80E023AB-573A-44C1-B214-A8CEF42F3791}"/>
            </a:ext>
          </a:extLst>
        </xdr:cNvPr>
        <xdr:cNvSpPr txBox="1"/>
      </xdr:nvSpPr>
      <xdr:spPr>
        <a:xfrm>
          <a:off x="333374" y="2143125"/>
          <a:ext cx="9953625" cy="1495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In addition to program minimum requirements, venture firms must also meet the NJIEF’s minimum acceptable score on its weighted criteria scoring model to be certified as a qualified venture firm. Section 28 of the NJIEF statute, P.L. 2020, c. 156 (amended by P.L. 2021, c. 160) outlines the required categories to be included (further clarified in N.J.A.C. 19:31-25.7 of the Program’s regulations). </a:t>
          </a:r>
        </a:p>
        <a:p>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Venture firm applicants with diversity, equity, and inclusion policies that have been in place for at least one year must receive a score of at least 24 out of a possible 37 points on the Program’s weighted criteria scoring model to be certified as a qualified venture firm. Firms with a newly created diversity, equity, and inclusion policy, including firms that may be creating a policy in conjunction with their Program application, must receive a score of at least 17 points out of a possible 30 points. </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353F-FDB4-4FA5-963E-776687960B6A}">
  <dimension ref="A1:I53"/>
  <sheetViews>
    <sheetView tabSelected="1" topLeftCell="A5" zoomScaleNormal="100" workbookViewId="0">
      <selection activeCell="J12" sqref="J12"/>
    </sheetView>
  </sheetViews>
  <sheetFormatPr defaultRowHeight="14.5" outlineLevelRow="1" x14ac:dyDescent="0.35"/>
  <cols>
    <col min="1" max="1" width="4.81640625" customWidth="1"/>
    <col min="2" max="2" width="69.54296875" customWidth="1"/>
    <col min="3" max="3" width="14.54296875" customWidth="1"/>
    <col min="4" max="4" width="11.81640625" customWidth="1"/>
    <col min="5" max="5" width="53.26953125" customWidth="1"/>
  </cols>
  <sheetData>
    <row r="1" spans="2:5" hidden="1" outlineLevel="1" x14ac:dyDescent="0.35">
      <c r="B1" t="s">
        <v>6</v>
      </c>
    </row>
    <row r="2" spans="2:5" hidden="1" outlineLevel="1" x14ac:dyDescent="0.35">
      <c r="B2" t="s">
        <v>0</v>
      </c>
    </row>
    <row r="3" spans="2:5" hidden="1" outlineLevel="1" x14ac:dyDescent="0.35">
      <c r="B3" t="s">
        <v>1</v>
      </c>
    </row>
    <row r="4" spans="2:5" hidden="1" outlineLevel="1" x14ac:dyDescent="0.35">
      <c r="B4" t="s">
        <v>12</v>
      </c>
    </row>
    <row r="5" spans="2:5" collapsed="1" x14ac:dyDescent="0.35"/>
    <row r="6" spans="2:5" ht="18.5" x14ac:dyDescent="0.45">
      <c r="B6" s="95" t="s">
        <v>169</v>
      </c>
    </row>
    <row r="7" spans="2:5" ht="15" thickBot="1" x14ac:dyDescent="0.4">
      <c r="B7" s="2"/>
      <c r="C7" s="3"/>
      <c r="D7" s="3"/>
      <c r="E7" s="5"/>
    </row>
    <row r="8" spans="2:5" x14ac:dyDescent="0.35">
      <c r="B8" s="109" t="s">
        <v>164</v>
      </c>
      <c r="C8" s="110"/>
      <c r="D8" s="110"/>
      <c r="E8" s="111"/>
    </row>
    <row r="9" spans="2:5" x14ac:dyDescent="0.35">
      <c r="B9" s="112" t="s">
        <v>167</v>
      </c>
      <c r="C9" s="113"/>
      <c r="D9" s="113"/>
      <c r="E9" s="114"/>
    </row>
    <row r="10" spans="2:5" x14ac:dyDescent="0.35">
      <c r="B10" s="112" t="s">
        <v>168</v>
      </c>
      <c r="C10" s="113"/>
      <c r="D10" s="113"/>
      <c r="E10" s="114"/>
    </row>
    <row r="11" spans="2:5" x14ac:dyDescent="0.35">
      <c r="B11" s="112" t="s">
        <v>184</v>
      </c>
      <c r="C11" s="128"/>
      <c r="D11" s="128"/>
      <c r="E11" s="114"/>
    </row>
    <row r="12" spans="2:5" ht="32.25" customHeight="1" x14ac:dyDescent="0.35">
      <c r="B12" s="112" t="s">
        <v>165</v>
      </c>
      <c r="C12" s="113"/>
      <c r="D12" s="113"/>
      <c r="E12" s="114"/>
    </row>
    <row r="13" spans="2:5" ht="34.5" customHeight="1" thickBot="1" x14ac:dyDescent="0.4">
      <c r="B13" s="115" t="s">
        <v>166</v>
      </c>
      <c r="C13" s="116"/>
      <c r="D13" s="116"/>
      <c r="E13" s="117"/>
    </row>
    <row r="14" spans="2:5" x14ac:dyDescent="0.35">
      <c r="B14" s="2"/>
      <c r="C14" s="3"/>
      <c r="D14" s="3"/>
      <c r="E14" s="5"/>
    </row>
    <row r="15" spans="2:5" x14ac:dyDescent="0.35">
      <c r="B15" s="2"/>
      <c r="C15" s="3"/>
      <c r="D15" s="3"/>
      <c r="E15" s="5"/>
    </row>
    <row r="16" spans="2:5" ht="15" customHeight="1" x14ac:dyDescent="0.35">
      <c r="B16" s="2"/>
      <c r="C16" s="3"/>
      <c r="D16" s="3"/>
      <c r="E16" s="5"/>
    </row>
    <row r="17" spans="1:9" ht="15" customHeight="1" x14ac:dyDescent="0.35">
      <c r="B17" s="2"/>
      <c r="C17" s="3"/>
      <c r="D17" s="3"/>
      <c r="E17" s="5"/>
    </row>
    <row r="18" spans="1:9" ht="15" customHeight="1" x14ac:dyDescent="0.35">
      <c r="B18" s="3"/>
      <c r="C18" s="3"/>
      <c r="D18" s="3"/>
      <c r="E18" s="5"/>
    </row>
    <row r="19" spans="1:9" ht="15" customHeight="1" x14ac:dyDescent="0.35">
      <c r="B19" s="2"/>
      <c r="C19" s="3"/>
      <c r="D19" s="3"/>
      <c r="E19" s="5"/>
    </row>
    <row r="20" spans="1:9" ht="15.75" customHeight="1" x14ac:dyDescent="0.35">
      <c r="B20" s="2"/>
      <c r="C20" s="3"/>
      <c r="D20" s="3"/>
      <c r="E20" s="5"/>
    </row>
    <row r="21" spans="1:9" ht="18.5" x14ac:dyDescent="0.45">
      <c r="B21" s="95"/>
      <c r="C21" s="2"/>
      <c r="D21" s="2"/>
      <c r="E21" s="5"/>
    </row>
    <row r="22" spans="1:9" x14ac:dyDescent="0.35">
      <c r="B22" s="2"/>
      <c r="C22" s="2"/>
      <c r="D22" s="2"/>
    </row>
    <row r="23" spans="1:9" ht="29" x14ac:dyDescent="0.35">
      <c r="A23" s="93"/>
      <c r="B23" s="98"/>
      <c r="C23" s="99" t="s">
        <v>14</v>
      </c>
      <c r="D23" s="99" t="s">
        <v>15</v>
      </c>
      <c r="E23" s="99" t="s">
        <v>16</v>
      </c>
    </row>
    <row r="24" spans="1:9" ht="71.25" customHeight="1" x14ac:dyDescent="0.35">
      <c r="A24" s="93"/>
      <c r="B24" s="97" t="s">
        <v>17</v>
      </c>
      <c r="C24" s="33" t="s">
        <v>0</v>
      </c>
      <c r="D24" s="32">
        <f>IF(C24="Yes",8.5,0)</f>
        <v>8.5</v>
      </c>
      <c r="E24" s="97" t="s">
        <v>172</v>
      </c>
    </row>
    <row r="25" spans="1:9" ht="63" customHeight="1" x14ac:dyDescent="0.35">
      <c r="A25" s="93"/>
      <c r="B25" s="97" t="s">
        <v>18</v>
      </c>
      <c r="C25" s="33" t="s">
        <v>0</v>
      </c>
      <c r="D25" s="32">
        <f>IF(C25="Yes",5,0)</f>
        <v>5</v>
      </c>
      <c r="E25" s="97" t="s">
        <v>172</v>
      </c>
    </row>
    <row r="26" spans="1:9" ht="57.75" customHeight="1" x14ac:dyDescent="0.35">
      <c r="A26" s="93"/>
      <c r="B26" s="106" t="s">
        <v>19</v>
      </c>
      <c r="C26" s="107" t="s">
        <v>0</v>
      </c>
      <c r="D26" s="108" t="s">
        <v>12</v>
      </c>
      <c r="E26" s="106" t="s">
        <v>173</v>
      </c>
    </row>
    <row r="27" spans="1:9" ht="51.75" customHeight="1" x14ac:dyDescent="0.35">
      <c r="A27" s="93"/>
      <c r="B27" s="100" t="s">
        <v>20</v>
      </c>
      <c r="C27" s="33" t="s">
        <v>0</v>
      </c>
      <c r="D27" s="32">
        <f>IF(AND(C27="Yes",C26="Yes"),7,0)</f>
        <v>7</v>
      </c>
      <c r="E27" s="97" t="s">
        <v>174</v>
      </c>
    </row>
    <row r="28" spans="1:9" ht="43.5" x14ac:dyDescent="0.35">
      <c r="A28" s="93"/>
      <c r="B28" s="100" t="s">
        <v>21</v>
      </c>
      <c r="C28" s="33" t="s">
        <v>0</v>
      </c>
      <c r="D28" s="32">
        <f>IF(AND(C26="Yes",C27="No",C28="Yes"),5,0)</f>
        <v>0</v>
      </c>
      <c r="E28" s="97" t="s">
        <v>175</v>
      </c>
      <c r="I28" s="96"/>
    </row>
    <row r="29" spans="1:9" ht="45" customHeight="1" x14ac:dyDescent="0.35">
      <c r="A29" s="93"/>
      <c r="B29" s="97" t="s">
        <v>22</v>
      </c>
      <c r="C29" s="33" t="s">
        <v>0</v>
      </c>
      <c r="D29" s="32">
        <f>IF(C29="Yes",0.5,0)</f>
        <v>0.5</v>
      </c>
      <c r="E29" s="97" t="s">
        <v>12</v>
      </c>
    </row>
    <row r="30" spans="1:9" ht="45" customHeight="1" x14ac:dyDescent="0.35">
      <c r="A30" s="93"/>
      <c r="B30" s="97" t="s">
        <v>23</v>
      </c>
      <c r="C30" s="33" t="s">
        <v>0</v>
      </c>
      <c r="D30" s="32">
        <f>IF(C30="Yes",0.5,0)</f>
        <v>0.5</v>
      </c>
      <c r="E30" s="97" t="s">
        <v>12</v>
      </c>
    </row>
    <row r="31" spans="1:9" ht="63" customHeight="1" x14ac:dyDescent="0.35">
      <c r="A31" s="93"/>
      <c r="B31" s="97" t="s">
        <v>24</v>
      </c>
      <c r="C31" s="33" t="s">
        <v>0</v>
      </c>
      <c r="D31" s="32">
        <f>IF(C31="Yes",0.5,0)</f>
        <v>0.5</v>
      </c>
      <c r="E31" s="97" t="s">
        <v>170</v>
      </c>
      <c r="I31" s="96"/>
    </row>
    <row r="32" spans="1:9" ht="63" customHeight="1" x14ac:dyDescent="0.35">
      <c r="A32" s="93"/>
      <c r="B32" s="101" t="s">
        <v>25</v>
      </c>
      <c r="C32" s="33" t="s">
        <v>0</v>
      </c>
      <c r="D32" s="32">
        <f>IF(C32="Yes",0.5,0)</f>
        <v>0.5</v>
      </c>
      <c r="E32" s="97" t="s">
        <v>170</v>
      </c>
      <c r="I32" s="96"/>
    </row>
    <row r="33" spans="1:5" ht="51" customHeight="1" x14ac:dyDescent="0.35">
      <c r="A33" s="93"/>
      <c r="B33" s="97" t="s">
        <v>26</v>
      </c>
      <c r="C33" s="33" t="s">
        <v>0</v>
      </c>
      <c r="D33" s="32">
        <f>IF(C33="Yes",0.5,0)</f>
        <v>0.5</v>
      </c>
      <c r="E33" s="97" t="s">
        <v>171</v>
      </c>
    </row>
    <row r="34" spans="1:5" ht="66.75" customHeight="1" x14ac:dyDescent="0.35">
      <c r="A34" s="93"/>
      <c r="B34" s="97" t="s">
        <v>27</v>
      </c>
      <c r="C34" s="33" t="s">
        <v>0</v>
      </c>
      <c r="D34" s="32">
        <f t="shared" ref="D34:D46" si="0">IF(C34="Yes",1,0)</f>
        <v>1</v>
      </c>
      <c r="E34" s="97" t="s">
        <v>181</v>
      </c>
    </row>
    <row r="35" spans="1:5" ht="57" customHeight="1" x14ac:dyDescent="0.35">
      <c r="A35" s="93"/>
      <c r="B35" s="97" t="s">
        <v>28</v>
      </c>
      <c r="C35" s="33" t="s">
        <v>0</v>
      </c>
      <c r="D35" s="32">
        <f t="shared" si="0"/>
        <v>1</v>
      </c>
      <c r="E35" s="97" t="s">
        <v>181</v>
      </c>
    </row>
    <row r="36" spans="1:5" ht="58" x14ac:dyDescent="0.35">
      <c r="A36" s="93"/>
      <c r="B36" s="97" t="s">
        <v>29</v>
      </c>
      <c r="C36" s="33" t="s">
        <v>0</v>
      </c>
      <c r="D36" s="32">
        <f t="shared" si="0"/>
        <v>1</v>
      </c>
      <c r="E36" s="97" t="s">
        <v>182</v>
      </c>
    </row>
    <row r="37" spans="1:5" ht="58" x14ac:dyDescent="0.35">
      <c r="A37" s="93"/>
      <c r="B37" s="97" t="s">
        <v>30</v>
      </c>
      <c r="C37" s="33" t="s">
        <v>0</v>
      </c>
      <c r="D37" s="32">
        <f t="shared" si="0"/>
        <v>1</v>
      </c>
      <c r="E37" s="97" t="s">
        <v>182</v>
      </c>
    </row>
    <row r="38" spans="1:5" ht="45" customHeight="1" x14ac:dyDescent="0.35">
      <c r="A38" s="93"/>
      <c r="B38" s="97" t="s">
        <v>31</v>
      </c>
      <c r="C38" s="33" t="s">
        <v>0</v>
      </c>
      <c r="D38" s="32">
        <f t="shared" si="0"/>
        <v>1</v>
      </c>
      <c r="E38" s="22" t="s">
        <v>176</v>
      </c>
    </row>
    <row r="39" spans="1:5" ht="45" customHeight="1" x14ac:dyDescent="0.35">
      <c r="A39" s="93"/>
      <c r="B39" s="100" t="s">
        <v>32</v>
      </c>
      <c r="C39" s="33" t="s">
        <v>0</v>
      </c>
      <c r="D39" s="32">
        <f t="shared" si="0"/>
        <v>1</v>
      </c>
      <c r="E39" s="22" t="s">
        <v>176</v>
      </c>
    </row>
    <row r="40" spans="1:5" ht="45" customHeight="1" x14ac:dyDescent="0.35">
      <c r="A40" s="93"/>
      <c r="B40" s="97" t="s">
        <v>33</v>
      </c>
      <c r="C40" s="33" t="s">
        <v>0</v>
      </c>
      <c r="D40" s="32">
        <f>IF(C40="Yes",1,0)</f>
        <v>1</v>
      </c>
      <c r="E40" s="97" t="s">
        <v>177</v>
      </c>
    </row>
    <row r="41" spans="1:5" ht="45" customHeight="1" x14ac:dyDescent="0.35">
      <c r="A41" s="93"/>
      <c r="B41" s="97" t="s">
        <v>34</v>
      </c>
      <c r="C41" s="33" t="s">
        <v>0</v>
      </c>
      <c r="D41" s="32">
        <f>IF(C41="Yes",1,0)</f>
        <v>1</v>
      </c>
      <c r="E41" s="97" t="s">
        <v>177</v>
      </c>
    </row>
    <row r="42" spans="1:5" ht="45" customHeight="1" x14ac:dyDescent="0.35">
      <c r="A42" s="93"/>
      <c r="B42" s="97" t="s">
        <v>35</v>
      </c>
      <c r="C42" s="33" t="s">
        <v>0</v>
      </c>
      <c r="D42" s="32">
        <f>IF(C42="Yes",1,0)</f>
        <v>1</v>
      </c>
      <c r="E42" s="97" t="s">
        <v>177</v>
      </c>
    </row>
    <row r="43" spans="1:5" ht="45" customHeight="1" x14ac:dyDescent="0.35">
      <c r="A43" s="93"/>
      <c r="B43" s="97" t="s">
        <v>36</v>
      </c>
      <c r="C43" s="33" t="s">
        <v>0</v>
      </c>
      <c r="D43" s="32">
        <f>IF(C43="Yes",1,0)</f>
        <v>1</v>
      </c>
      <c r="E43" s="97" t="s">
        <v>178</v>
      </c>
    </row>
    <row r="44" spans="1:5" ht="30" customHeight="1" x14ac:dyDescent="0.35">
      <c r="A44" s="93"/>
      <c r="B44" s="97" t="s">
        <v>38</v>
      </c>
      <c r="C44" s="33" t="s">
        <v>0</v>
      </c>
      <c r="D44" s="32">
        <f t="shared" si="0"/>
        <v>1</v>
      </c>
      <c r="E44" s="97" t="s">
        <v>183</v>
      </c>
    </row>
    <row r="45" spans="1:5" ht="45" customHeight="1" x14ac:dyDescent="0.35">
      <c r="A45" s="93"/>
      <c r="B45" s="97" t="s">
        <v>40</v>
      </c>
      <c r="C45" s="33" t="s">
        <v>0</v>
      </c>
      <c r="D45" s="32">
        <f t="shared" si="0"/>
        <v>1</v>
      </c>
      <c r="E45" s="97" t="s">
        <v>179</v>
      </c>
    </row>
    <row r="46" spans="1:5" ht="45" customHeight="1" x14ac:dyDescent="0.35">
      <c r="A46" s="93"/>
      <c r="B46" s="97" t="s">
        <v>41</v>
      </c>
      <c r="C46" s="33" t="s">
        <v>0</v>
      </c>
      <c r="D46" s="32">
        <f t="shared" si="0"/>
        <v>1</v>
      </c>
      <c r="E46" s="97" t="s">
        <v>179</v>
      </c>
    </row>
    <row r="47" spans="1:5" ht="45" customHeight="1" x14ac:dyDescent="0.35">
      <c r="A47" s="93"/>
      <c r="B47" s="97" t="s">
        <v>42</v>
      </c>
      <c r="C47" s="33" t="s">
        <v>0</v>
      </c>
      <c r="D47" s="32">
        <f>IF(C47="Yes",0.5,0)</f>
        <v>0.5</v>
      </c>
      <c r="E47" s="97" t="s">
        <v>180</v>
      </c>
    </row>
    <row r="48" spans="1:5" ht="43.5" x14ac:dyDescent="0.35">
      <c r="A48" s="93"/>
      <c r="B48" s="101" t="s">
        <v>44</v>
      </c>
      <c r="C48" s="33" t="s">
        <v>0</v>
      </c>
      <c r="D48" s="32">
        <f>IF(C48="Yes",0.5,0)</f>
        <v>0.5</v>
      </c>
      <c r="E48" s="97" t="s">
        <v>45</v>
      </c>
    </row>
    <row r="49" spans="1:5" x14ac:dyDescent="0.35">
      <c r="C49" s="7"/>
      <c r="D49" s="7"/>
    </row>
    <row r="50" spans="1:5" ht="15" thickBot="1" x14ac:dyDescent="0.4">
      <c r="E50" s="55"/>
    </row>
    <row r="51" spans="1:5" ht="15" thickBot="1" x14ac:dyDescent="0.4">
      <c r="B51" s="1"/>
      <c r="C51" s="50" t="s">
        <v>46</v>
      </c>
      <c r="D51" s="94"/>
      <c r="E51" s="51">
        <f>SUM(D24:D48)</f>
        <v>37</v>
      </c>
    </row>
    <row r="52" spans="1:5" ht="15" thickBot="1" x14ac:dyDescent="0.4">
      <c r="B52" s="1"/>
      <c r="C52" s="50" t="s">
        <v>47</v>
      </c>
      <c r="D52" s="94"/>
      <c r="E52" s="51">
        <f>IF(C26="Yes",37,30)</f>
        <v>37</v>
      </c>
    </row>
    <row r="53" spans="1:5" ht="15" thickBot="1" x14ac:dyDescent="0.4">
      <c r="A53" s="1"/>
      <c r="C53" s="50" t="s">
        <v>48</v>
      </c>
      <c r="D53" s="94"/>
      <c r="E53" s="52">
        <f>IF(C26="Yes",24,17)</f>
        <v>24</v>
      </c>
    </row>
  </sheetData>
  <mergeCells count="6">
    <mergeCell ref="B8:E8"/>
    <mergeCell ref="B9:E9"/>
    <mergeCell ref="B10:E10"/>
    <mergeCell ref="B12:E12"/>
    <mergeCell ref="B13:E13"/>
    <mergeCell ref="B11:E11"/>
  </mergeCells>
  <conditionalFormatting sqref="E24:E48">
    <cfRule type="cellIs" dxfId="211" priority="1" operator="equal">
      <formula>"No"</formula>
    </cfRule>
  </conditionalFormatting>
  <conditionalFormatting sqref="E51">
    <cfRule type="cellIs" dxfId="210" priority="3" operator="lessThan">
      <formula>#REF!</formula>
    </cfRule>
  </conditionalFormatting>
  <dataValidations count="1">
    <dataValidation type="list" showInputMessage="1" showErrorMessage="1" sqref="C24:C48" xr:uid="{D614C0BC-80C9-4CD6-8F9E-179930E662A5}">
      <formula1>$B$1:$B$4</formula1>
    </dataValidation>
  </dataValidations>
  <pageMargins left="0.7" right="0.7" top="0.75" bottom="0.75" header="0.3" footer="0.3"/>
  <pageSetup orientation="portrait"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99BE-2C19-46C2-9286-2FA1470A0F02}">
  <dimension ref="A2:L103"/>
  <sheetViews>
    <sheetView topLeftCell="A83"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1</v>
      </c>
      <c r="D64" s="59">
        <f>IF(C64="Yes",10,0)</f>
        <v>0</v>
      </c>
      <c r="E64" s="60" t="s">
        <v>148</v>
      </c>
      <c r="F64" s="61"/>
    </row>
    <row r="65" spans="1:8" ht="54" customHeight="1" x14ac:dyDescent="0.35">
      <c r="B65" s="57" t="s">
        <v>149</v>
      </c>
      <c r="C65" s="66" t="s">
        <v>0</v>
      </c>
      <c r="D65" s="63">
        <f>IF(C64="Yes",0,(IF(C65="Yes",10,0)))</f>
        <v>10</v>
      </c>
      <c r="E65" s="60" t="s">
        <v>148</v>
      </c>
      <c r="F65" s="61"/>
    </row>
    <row r="66" spans="1:8" ht="54" customHeight="1" x14ac:dyDescent="0.35">
      <c r="B66" s="36" t="s">
        <v>150</v>
      </c>
      <c r="C66" s="58" t="s">
        <v>1</v>
      </c>
      <c r="D66" s="59">
        <f>IF(C66="Yes",10,0)</f>
        <v>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33" t="s">
        <v>1</v>
      </c>
      <c r="D68" s="32">
        <f>IF(C68="Yes",0.5,0)</f>
        <v>0</v>
      </c>
      <c r="E68" s="22" t="s">
        <v>108</v>
      </c>
      <c r="F68" s="34"/>
    </row>
    <row r="69" spans="1:8" ht="42.75" customHeight="1" x14ac:dyDescent="0.35">
      <c r="B69" s="21" t="s">
        <v>24</v>
      </c>
      <c r="C69" s="33" t="s">
        <v>1</v>
      </c>
      <c r="D69" s="32">
        <f>IF(C69="Yes",0.5,0)</f>
        <v>0</v>
      </c>
      <c r="E69" s="22" t="s">
        <v>109</v>
      </c>
      <c r="F69" s="34"/>
    </row>
    <row r="70" spans="1:8" ht="58" x14ac:dyDescent="0.35">
      <c r="B70" s="21" t="s">
        <v>152</v>
      </c>
      <c r="C70" s="64" t="s">
        <v>0</v>
      </c>
      <c r="D70" s="65">
        <f>IF(C70="Yes",0.5,0)</f>
        <v>0.5</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64" t="s">
        <v>0</v>
      </c>
      <c r="D81" s="65">
        <f>IF(C81="Yes",0.5,0)</f>
        <v>0.5</v>
      </c>
      <c r="E81" s="22" t="s">
        <v>43</v>
      </c>
      <c r="F81" s="34"/>
    </row>
    <row r="82" spans="1:6" ht="58" x14ac:dyDescent="0.35">
      <c r="A82" s="8"/>
      <c r="B82" s="21" t="s">
        <v>33</v>
      </c>
      <c r="C82" s="64" t="s">
        <v>0</v>
      </c>
      <c r="D82" s="65">
        <f>IF(C82="Yes",1,0)</f>
        <v>1</v>
      </c>
      <c r="E82" s="22" t="s">
        <v>114</v>
      </c>
      <c r="F82" s="34"/>
    </row>
    <row r="83" spans="1:6" ht="58" x14ac:dyDescent="0.35">
      <c r="B83" s="21" t="s">
        <v>34</v>
      </c>
      <c r="C83" s="64" t="s">
        <v>0</v>
      </c>
      <c r="D83" s="65">
        <f>IF(C83="Yes",1,0)</f>
        <v>1</v>
      </c>
      <c r="E83" s="22" t="s">
        <v>114</v>
      </c>
      <c r="F83" s="34"/>
    </row>
    <row r="84" spans="1:6" ht="58" x14ac:dyDescent="0.35">
      <c r="A84" s="8"/>
      <c r="B84" s="21" t="s">
        <v>35</v>
      </c>
      <c r="C84" s="33" t="s">
        <v>1</v>
      </c>
      <c r="D84" s="32">
        <f>IF(C84="Yes",1,0)</f>
        <v>0</v>
      </c>
      <c r="E84" s="22" t="s">
        <v>114</v>
      </c>
      <c r="F84" s="34"/>
    </row>
    <row r="85" spans="1:6" ht="29" x14ac:dyDescent="0.35">
      <c r="A85" s="10"/>
      <c r="B85" s="37" t="s">
        <v>25</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23</v>
      </c>
    </row>
    <row r="90" spans="1:6" ht="15" thickBot="1" x14ac:dyDescent="0.4">
      <c r="B90" s="1"/>
      <c r="C90" s="50" t="s">
        <v>47</v>
      </c>
      <c r="D90" s="51">
        <f>IF(C64="Yes",36.5,26.5)</f>
        <v>26.5</v>
      </c>
      <c r="E90" s="56"/>
    </row>
    <row r="91" spans="1:6" ht="15" thickBot="1" x14ac:dyDescent="0.4">
      <c r="A91" s="1"/>
      <c r="C91" s="50" t="s">
        <v>118</v>
      </c>
      <c r="D91" s="52">
        <f>IF(C64="Yes",27.5,17.5)</f>
        <v>17.5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25" priority="12" operator="equal">
      <formula>"No"</formula>
    </cfRule>
  </conditionalFormatting>
  <conditionalFormatting sqref="C14:D16">
    <cfRule type="cellIs" dxfId="124" priority="7" operator="equal">
      <formula>"No"</formula>
    </cfRule>
  </conditionalFormatting>
  <conditionalFormatting sqref="C18:D18">
    <cfRule type="cellIs" dxfId="123" priority="38" operator="equal">
      <formula>"No"</formula>
    </cfRule>
  </conditionalFormatting>
  <conditionalFormatting sqref="C19:D19">
    <cfRule type="cellIs" dxfId="122" priority="47" operator="equal">
      <formula>"Yes"</formula>
    </cfRule>
  </conditionalFormatting>
  <conditionalFormatting sqref="C20:D20">
    <cfRule type="cellIs" dxfId="121" priority="34" operator="equal">
      <formula>"No"</formula>
    </cfRule>
  </conditionalFormatting>
  <conditionalFormatting sqref="C22:D22">
    <cfRule type="cellIs" dxfId="120" priority="30" operator="equal">
      <formula>"No"</formula>
    </cfRule>
  </conditionalFormatting>
  <conditionalFormatting sqref="C23:D23">
    <cfRule type="cellIs" dxfId="119" priority="46" operator="equal">
      <formula>"Yes"</formula>
    </cfRule>
  </conditionalFormatting>
  <conditionalFormatting sqref="C24:D24">
    <cfRule type="cellIs" dxfId="118" priority="26" operator="equal">
      <formula>"No"</formula>
    </cfRule>
  </conditionalFormatting>
  <conditionalFormatting sqref="C26:D26">
    <cfRule type="cellIs" dxfId="117" priority="22" operator="equal">
      <formula>"No"</formula>
    </cfRule>
  </conditionalFormatting>
  <conditionalFormatting sqref="C28:D28">
    <cfRule type="cellIs" dxfId="116" priority="18" operator="equal">
      <formula>"No"</formula>
    </cfRule>
  </conditionalFormatting>
  <conditionalFormatting sqref="C30:D30">
    <cfRule type="cellIs" dxfId="115" priority="42" operator="equal">
      <formula>"No"</formula>
    </cfRule>
  </conditionalFormatting>
  <conditionalFormatting sqref="D31">
    <cfRule type="cellIs" dxfId="114" priority="52" operator="equal">
      <formula>"Yes"</formula>
    </cfRule>
  </conditionalFormatting>
  <conditionalFormatting sqref="D89">
    <cfRule type="cellIs" dxfId="113" priority="11" operator="lessThan">
      <formula>#REF!</formula>
    </cfRule>
  </conditionalFormatting>
  <conditionalFormatting sqref="E64:F86">
    <cfRule type="cellIs" dxfId="112" priority="1" operator="equal">
      <formula>"No"</formula>
    </cfRule>
  </conditionalFormatting>
  <dataValidations count="2">
    <dataValidation type="list" allowBlank="1" showInputMessage="1" showErrorMessage="1" sqref="D31 C28 C14 C30 C16 C26 C18:C20 C22:C24 C64 C67:C86" xr:uid="{A0A169A3-DB21-4E87-8EDF-3C1B79BBECB6}">
      <formula1>"Yes, No"</formula1>
    </dataValidation>
    <dataValidation type="list" allowBlank="1" showInputMessage="1" showErrorMessage="1" sqref="C38:C56 C65:C66" xr:uid="{B4916FCA-F52D-4B55-86A6-FC3150C0B56C}">
      <formula1>"Yes, No, N/A"</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7631-AE1F-4E2B-AF15-9238F331B344}">
  <dimension ref="A2:L103"/>
  <sheetViews>
    <sheetView topLeftCell="A81"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66" t="s">
        <v>0</v>
      </c>
      <c r="D64" s="63">
        <f>IF(C64="Yes",10,0)</f>
        <v>10</v>
      </c>
      <c r="E64" s="60" t="s">
        <v>148</v>
      </c>
      <c r="F64" s="61"/>
    </row>
    <row r="65" spans="1:8" ht="54" customHeight="1" x14ac:dyDescent="0.35">
      <c r="B65" s="57" t="s">
        <v>149</v>
      </c>
      <c r="C65" s="58" t="s">
        <v>1</v>
      </c>
      <c r="D65" s="59">
        <f>IF(C64="Yes",0,(IF(C65="Yes",10,0)))</f>
        <v>0</v>
      </c>
      <c r="E65" s="60" t="s">
        <v>148</v>
      </c>
      <c r="F65" s="61"/>
    </row>
    <row r="66" spans="1:8" ht="54" customHeight="1" x14ac:dyDescent="0.35">
      <c r="B66" s="36" t="s">
        <v>150</v>
      </c>
      <c r="C66" s="66" t="s">
        <v>0</v>
      </c>
      <c r="D66" s="63">
        <f>IF(C66="Yes",10,0)</f>
        <v>10</v>
      </c>
      <c r="E66" s="22" t="s">
        <v>107</v>
      </c>
      <c r="F66" s="61"/>
      <c r="G66" t="s">
        <v>151</v>
      </c>
    </row>
    <row r="67" spans="1:8" ht="60" customHeight="1" x14ac:dyDescent="0.35">
      <c r="B67" s="35" t="s">
        <v>22</v>
      </c>
      <c r="C67" s="64" t="s">
        <v>0</v>
      </c>
      <c r="D67" s="65">
        <f>IF(C67="Yes",0.5,0)</f>
        <v>0.5</v>
      </c>
      <c r="E67" s="22" t="s">
        <v>108</v>
      </c>
      <c r="F67" s="34"/>
    </row>
    <row r="68" spans="1:8" ht="43.5" x14ac:dyDescent="0.35">
      <c r="B68" s="21" t="s">
        <v>23</v>
      </c>
      <c r="C68" s="64" t="s">
        <v>0</v>
      </c>
      <c r="D68" s="65">
        <f>IF(C68="Yes",0.5,0)</f>
        <v>0.5</v>
      </c>
      <c r="E68" s="22" t="s">
        <v>108</v>
      </c>
      <c r="F68" s="34"/>
    </row>
    <row r="69" spans="1:8" ht="42.75" customHeight="1" x14ac:dyDescent="0.35">
      <c r="B69" s="21" t="s">
        <v>24</v>
      </c>
      <c r="C69" s="64" t="s">
        <v>0</v>
      </c>
      <c r="D69" s="65">
        <f>IF(C69="Yes",0.5,0)</f>
        <v>0.5</v>
      </c>
      <c r="E69" s="22" t="s">
        <v>109</v>
      </c>
      <c r="F69" s="34"/>
    </row>
    <row r="70" spans="1:8" ht="58" x14ac:dyDescent="0.35">
      <c r="B70" s="21" t="s">
        <v>152</v>
      </c>
      <c r="C70" s="64" t="s">
        <v>0</v>
      </c>
      <c r="D70" s="65">
        <f>IF(C70="Yes",0.5,0)</f>
        <v>0.5</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64" t="s">
        <v>0</v>
      </c>
      <c r="D81" s="65">
        <f>IF(C81="Yes",0.5,0)</f>
        <v>0.5</v>
      </c>
      <c r="E81" s="22" t="s">
        <v>43</v>
      </c>
      <c r="F81" s="34"/>
    </row>
    <row r="82" spans="1:6" ht="58" x14ac:dyDescent="0.35">
      <c r="A82" s="8"/>
      <c r="B82" s="21" t="s">
        <v>33</v>
      </c>
      <c r="C82" s="33" t="s">
        <v>0</v>
      </c>
      <c r="D82" s="32">
        <f>IF(C82="Yes",1,0)</f>
        <v>1</v>
      </c>
      <c r="E82" s="22" t="s">
        <v>114</v>
      </c>
      <c r="F82" s="34"/>
    </row>
    <row r="83" spans="1:6" ht="58" x14ac:dyDescent="0.35">
      <c r="B83" s="21" t="s">
        <v>34</v>
      </c>
      <c r="C83" s="33" t="s">
        <v>0</v>
      </c>
      <c r="D83" s="32">
        <f>IF(C83="Yes",1,0)</f>
        <v>1</v>
      </c>
      <c r="E83" s="22" t="s">
        <v>114</v>
      </c>
      <c r="F83" s="34"/>
    </row>
    <row r="84" spans="1:6" ht="58" x14ac:dyDescent="0.35">
      <c r="A84" s="8"/>
      <c r="B84" s="21" t="s">
        <v>35</v>
      </c>
      <c r="C84" s="33" t="s">
        <v>1</v>
      </c>
      <c r="D84" s="32">
        <f>IF(C84="Yes",1,0)</f>
        <v>0</v>
      </c>
      <c r="E84" s="22" t="s">
        <v>114</v>
      </c>
      <c r="F84" s="34"/>
    </row>
    <row r="85" spans="1:6" ht="29" x14ac:dyDescent="0.35">
      <c r="A85" s="10"/>
      <c r="B85" s="37" t="s">
        <v>25</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34.5</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11" priority="12" operator="equal">
      <formula>"No"</formula>
    </cfRule>
  </conditionalFormatting>
  <conditionalFormatting sqref="C14:D16">
    <cfRule type="cellIs" dxfId="110" priority="7" operator="equal">
      <formula>"No"</formula>
    </cfRule>
  </conditionalFormatting>
  <conditionalFormatting sqref="C18:D18">
    <cfRule type="cellIs" dxfId="109" priority="38" operator="equal">
      <formula>"No"</formula>
    </cfRule>
  </conditionalFormatting>
  <conditionalFormatting sqref="C19:D19">
    <cfRule type="cellIs" dxfId="108" priority="47" operator="equal">
      <formula>"Yes"</formula>
    </cfRule>
  </conditionalFormatting>
  <conditionalFormatting sqref="C20:D20">
    <cfRule type="cellIs" dxfId="107" priority="34" operator="equal">
      <formula>"No"</formula>
    </cfRule>
  </conditionalFormatting>
  <conditionalFormatting sqref="C22:D22">
    <cfRule type="cellIs" dxfId="106" priority="30" operator="equal">
      <formula>"No"</formula>
    </cfRule>
  </conditionalFormatting>
  <conditionalFormatting sqref="C23:D23">
    <cfRule type="cellIs" dxfId="105" priority="46" operator="equal">
      <formula>"Yes"</formula>
    </cfRule>
  </conditionalFormatting>
  <conditionalFormatting sqref="C24:D24">
    <cfRule type="cellIs" dxfId="104" priority="26" operator="equal">
      <formula>"No"</formula>
    </cfRule>
  </conditionalFormatting>
  <conditionalFormatting sqref="C26:D26">
    <cfRule type="cellIs" dxfId="103" priority="22" operator="equal">
      <formula>"No"</formula>
    </cfRule>
  </conditionalFormatting>
  <conditionalFormatting sqref="C28:D28">
    <cfRule type="cellIs" dxfId="102" priority="18" operator="equal">
      <formula>"No"</formula>
    </cfRule>
  </conditionalFormatting>
  <conditionalFormatting sqref="C30:D30">
    <cfRule type="cellIs" dxfId="101" priority="42" operator="equal">
      <formula>"No"</formula>
    </cfRule>
  </conditionalFormatting>
  <conditionalFormatting sqref="D31">
    <cfRule type="cellIs" dxfId="100" priority="52" operator="equal">
      <formula>"Yes"</formula>
    </cfRule>
  </conditionalFormatting>
  <conditionalFormatting sqref="D89">
    <cfRule type="cellIs" dxfId="99" priority="11" operator="lessThan">
      <formula>#REF!</formula>
    </cfRule>
  </conditionalFormatting>
  <conditionalFormatting sqref="E64:F86">
    <cfRule type="cellIs" dxfId="98" priority="1" operator="equal">
      <formula>"No"</formula>
    </cfRule>
  </conditionalFormatting>
  <dataValidations count="2">
    <dataValidation type="list" allowBlank="1" showInputMessage="1" showErrorMessage="1" sqref="D31 C28 C14 C30 C16 C26 C18:C20 C22:C24 C64 C67:C86" xr:uid="{1CF234FE-738B-4675-91A6-1D6D7C92B82F}">
      <formula1>"Yes, No"</formula1>
    </dataValidation>
    <dataValidation type="list" allowBlank="1" showInputMessage="1" showErrorMessage="1" sqref="C38:C56 C65:C66" xr:uid="{08A3F15C-AA1F-425C-8B04-E6011EAABA0A}">
      <formula1>"Yes, No, N/A"</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FFE2-A24D-4012-BE6B-51690CED85B4}">
  <dimension ref="A2:L103"/>
  <sheetViews>
    <sheetView topLeftCell="A82"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0</v>
      </c>
      <c r="D64" s="59">
        <f>IF(C64="Yes",10,0)</f>
        <v>10</v>
      </c>
      <c r="E64" s="60" t="s">
        <v>148</v>
      </c>
      <c r="F64" s="61"/>
    </row>
    <row r="65" spans="1:8" ht="54" customHeight="1" x14ac:dyDescent="0.35">
      <c r="B65" s="57" t="s">
        <v>149</v>
      </c>
      <c r="C65" s="58" t="s">
        <v>1</v>
      </c>
      <c r="D65" s="59">
        <f>IF(C64="Yes",0,(IF(C65="Yes",10,0)))</f>
        <v>0</v>
      </c>
      <c r="E65" s="60" t="s">
        <v>148</v>
      </c>
      <c r="F65" s="61"/>
    </row>
    <row r="66" spans="1:8" ht="54" customHeight="1" x14ac:dyDescent="0.35">
      <c r="B66" s="36" t="s">
        <v>150</v>
      </c>
      <c r="C66" s="58" t="s">
        <v>0</v>
      </c>
      <c r="D66" s="59">
        <f>IF(C66="Yes",10,0)</f>
        <v>10</v>
      </c>
      <c r="E66" s="22" t="s">
        <v>107</v>
      </c>
      <c r="F66" s="61"/>
      <c r="G66" t="s">
        <v>151</v>
      </c>
    </row>
    <row r="67" spans="1:8" ht="60" customHeight="1" x14ac:dyDescent="0.35">
      <c r="B67" s="35" t="s">
        <v>22</v>
      </c>
      <c r="C67" s="64" t="s">
        <v>0</v>
      </c>
      <c r="D67" s="65">
        <f>IF(C67="Yes",0.5,0)</f>
        <v>0.5</v>
      </c>
      <c r="E67" s="22" t="s">
        <v>108</v>
      </c>
      <c r="F67" s="34"/>
    </row>
    <row r="68" spans="1:8" ht="43.5" x14ac:dyDescent="0.35">
      <c r="B68" s="21" t="s">
        <v>23</v>
      </c>
      <c r="C68" s="64" t="s">
        <v>0</v>
      </c>
      <c r="D68" s="65">
        <f>IF(C68="Yes",0.5,0)</f>
        <v>0.5</v>
      </c>
      <c r="E68" s="22" t="s">
        <v>108</v>
      </c>
      <c r="F68" s="34"/>
    </row>
    <row r="69" spans="1:8" ht="42.75" customHeight="1" x14ac:dyDescent="0.35">
      <c r="B69" s="21" t="s">
        <v>24</v>
      </c>
      <c r="C69" s="33" t="s">
        <v>1</v>
      </c>
      <c r="D69" s="32">
        <f>IF(C69="Yes",0.5,0)</f>
        <v>0</v>
      </c>
      <c r="E69" s="22" t="s">
        <v>109</v>
      </c>
      <c r="F69" s="34"/>
    </row>
    <row r="70" spans="1:8" ht="58" x14ac:dyDescent="0.35">
      <c r="B70" s="21" t="s">
        <v>152</v>
      </c>
      <c r="C70" s="33" t="s">
        <v>1</v>
      </c>
      <c r="D70" s="32">
        <f>IF(C70="Yes",0.5,0)</f>
        <v>0</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33" t="s">
        <v>1</v>
      </c>
      <c r="D81" s="32">
        <f>IF(C81="Yes",0.5,0)</f>
        <v>0</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25</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31</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97" priority="12" operator="equal">
      <formula>"No"</formula>
    </cfRule>
  </conditionalFormatting>
  <conditionalFormatting sqref="C14:D16">
    <cfRule type="cellIs" dxfId="96" priority="7" operator="equal">
      <formula>"No"</formula>
    </cfRule>
  </conditionalFormatting>
  <conditionalFormatting sqref="C18:D18">
    <cfRule type="cellIs" dxfId="95" priority="38" operator="equal">
      <formula>"No"</formula>
    </cfRule>
  </conditionalFormatting>
  <conditionalFormatting sqref="C19:D19">
    <cfRule type="cellIs" dxfId="94" priority="47" operator="equal">
      <formula>"Yes"</formula>
    </cfRule>
  </conditionalFormatting>
  <conditionalFormatting sqref="C20:D20">
    <cfRule type="cellIs" dxfId="93" priority="34" operator="equal">
      <formula>"No"</formula>
    </cfRule>
  </conditionalFormatting>
  <conditionalFormatting sqref="C22:D22">
    <cfRule type="cellIs" dxfId="92" priority="30" operator="equal">
      <formula>"No"</formula>
    </cfRule>
  </conditionalFormatting>
  <conditionalFormatting sqref="C23:D23">
    <cfRule type="cellIs" dxfId="91" priority="46" operator="equal">
      <formula>"Yes"</formula>
    </cfRule>
  </conditionalFormatting>
  <conditionalFormatting sqref="C24:D24">
    <cfRule type="cellIs" dxfId="90" priority="26" operator="equal">
      <formula>"No"</formula>
    </cfRule>
  </conditionalFormatting>
  <conditionalFormatting sqref="C26:D26">
    <cfRule type="cellIs" dxfId="89" priority="22" operator="equal">
      <formula>"No"</formula>
    </cfRule>
  </conditionalFormatting>
  <conditionalFormatting sqref="C28:D28">
    <cfRule type="cellIs" dxfId="88" priority="18" operator="equal">
      <formula>"No"</formula>
    </cfRule>
  </conditionalFormatting>
  <conditionalFormatting sqref="C30:D30">
    <cfRule type="cellIs" dxfId="87" priority="42" operator="equal">
      <formula>"No"</formula>
    </cfRule>
  </conditionalFormatting>
  <conditionalFormatting sqref="D31">
    <cfRule type="cellIs" dxfId="86" priority="52" operator="equal">
      <formula>"Yes"</formula>
    </cfRule>
  </conditionalFormatting>
  <conditionalFormatting sqref="D89">
    <cfRule type="cellIs" dxfId="85" priority="11" operator="lessThan">
      <formula>#REF!</formula>
    </cfRule>
  </conditionalFormatting>
  <conditionalFormatting sqref="E64:F86">
    <cfRule type="cellIs" dxfId="84" priority="1" operator="equal">
      <formula>"No"</formula>
    </cfRule>
  </conditionalFormatting>
  <dataValidations count="2">
    <dataValidation type="list" allowBlank="1" showInputMessage="1" showErrorMessage="1" sqref="D31 C28 C14 C30 C16 C26 C18:C20 C22:C24 C64 C67:C86" xr:uid="{56D48193-131F-49BF-9B9B-0CAE17EA2E0A}">
      <formula1>"Yes, No"</formula1>
    </dataValidation>
    <dataValidation type="list" allowBlank="1" showInputMessage="1" showErrorMessage="1" sqref="C38:C56 C65:C66" xr:uid="{13397B58-B682-4FE4-B408-1E3F43366A20}">
      <formula1>"Yes, No, N/A"</formula1>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EDFF-AD70-40B2-8C57-60F75D906A54}">
  <dimension ref="A2:L103"/>
  <sheetViews>
    <sheetView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66" t="s">
        <v>0</v>
      </c>
      <c r="D64" s="63">
        <f>IF(C64="Yes",10,0)</f>
        <v>10</v>
      </c>
      <c r="E64" s="60" t="s">
        <v>148</v>
      </c>
      <c r="F64" s="61"/>
    </row>
    <row r="65" spans="1:8" ht="54" customHeight="1" x14ac:dyDescent="0.35">
      <c r="B65" s="57" t="s">
        <v>149</v>
      </c>
      <c r="C65" s="58" t="s">
        <v>1</v>
      </c>
      <c r="D65" s="59">
        <f>IF(C64="Yes",0,(IF(C65="Yes",10,0)))</f>
        <v>0</v>
      </c>
      <c r="E65" s="60" t="s">
        <v>148</v>
      </c>
      <c r="F65" s="61"/>
    </row>
    <row r="66" spans="1:8" ht="54" customHeight="1" x14ac:dyDescent="0.35">
      <c r="B66" s="36" t="s">
        <v>150</v>
      </c>
      <c r="C66" s="66" t="s">
        <v>0</v>
      </c>
      <c r="D66" s="63">
        <f>IF(C66="Yes",10,0)</f>
        <v>10</v>
      </c>
      <c r="E66" s="22" t="s">
        <v>107</v>
      </c>
      <c r="F66" s="61"/>
      <c r="G66" t="s">
        <v>151</v>
      </c>
    </row>
    <row r="67" spans="1:8" ht="60" customHeight="1" x14ac:dyDescent="0.35">
      <c r="B67" s="35" t="s">
        <v>22</v>
      </c>
      <c r="C67" s="64" t="s">
        <v>0</v>
      </c>
      <c r="D67" s="65">
        <f>IF(C67="Yes",0.5,0)</f>
        <v>0.5</v>
      </c>
      <c r="E67" s="22" t="s">
        <v>108</v>
      </c>
      <c r="F67" s="34"/>
    </row>
    <row r="68" spans="1:8" ht="43.5" x14ac:dyDescent="0.35">
      <c r="B68" s="21" t="s">
        <v>23</v>
      </c>
      <c r="C68" s="64" t="s">
        <v>0</v>
      </c>
      <c r="D68" s="65">
        <f>IF(C68="Yes",0.5,0)</f>
        <v>0.5</v>
      </c>
      <c r="E68" s="22" t="s">
        <v>108</v>
      </c>
      <c r="F68" s="34"/>
    </row>
    <row r="69" spans="1:8" ht="42.75" customHeight="1" x14ac:dyDescent="0.35">
      <c r="B69" s="21" t="s">
        <v>24</v>
      </c>
      <c r="C69" s="64" t="s">
        <v>0</v>
      </c>
      <c r="D69" s="65">
        <f>IF(C69="Yes",0.5,0)</f>
        <v>0.5</v>
      </c>
      <c r="E69" s="22" t="s">
        <v>109</v>
      </c>
      <c r="F69" s="34"/>
    </row>
    <row r="70" spans="1:8" ht="58" x14ac:dyDescent="0.35">
      <c r="B70" s="21" t="s">
        <v>152</v>
      </c>
      <c r="C70" s="64" t="s">
        <v>0</v>
      </c>
      <c r="D70" s="65">
        <f>IF(C70="Yes",0.5,0)</f>
        <v>0.5</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33" t="s">
        <v>1</v>
      </c>
      <c r="D81" s="32">
        <f>IF(C81="Yes",0.5,0)</f>
        <v>0</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64" t="s">
        <v>0</v>
      </c>
      <c r="D84" s="65">
        <f>IF(C84="Yes",1,0)</f>
        <v>1</v>
      </c>
      <c r="E84" s="22" t="s">
        <v>114</v>
      </c>
      <c r="F84" s="34"/>
    </row>
    <row r="85" spans="1:6" ht="29" x14ac:dyDescent="0.35">
      <c r="A85" s="10"/>
      <c r="B85" s="37" t="s">
        <v>25</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33</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83" priority="12" operator="equal">
      <formula>"No"</formula>
    </cfRule>
  </conditionalFormatting>
  <conditionalFormatting sqref="C14:D16">
    <cfRule type="cellIs" dxfId="82" priority="7" operator="equal">
      <formula>"No"</formula>
    </cfRule>
  </conditionalFormatting>
  <conditionalFormatting sqref="C18:D18">
    <cfRule type="cellIs" dxfId="81" priority="38" operator="equal">
      <formula>"No"</formula>
    </cfRule>
  </conditionalFormatting>
  <conditionalFormatting sqref="C19:D19">
    <cfRule type="cellIs" dxfId="80" priority="47" operator="equal">
      <formula>"Yes"</formula>
    </cfRule>
  </conditionalFormatting>
  <conditionalFormatting sqref="C20:D20">
    <cfRule type="cellIs" dxfId="79" priority="34" operator="equal">
      <formula>"No"</formula>
    </cfRule>
  </conditionalFormatting>
  <conditionalFormatting sqref="C22:D22">
    <cfRule type="cellIs" dxfId="78" priority="30" operator="equal">
      <formula>"No"</formula>
    </cfRule>
  </conditionalFormatting>
  <conditionalFormatting sqref="C23:D23">
    <cfRule type="cellIs" dxfId="77" priority="46" operator="equal">
      <formula>"Yes"</formula>
    </cfRule>
  </conditionalFormatting>
  <conditionalFormatting sqref="C24:D24">
    <cfRule type="cellIs" dxfId="76" priority="26" operator="equal">
      <formula>"No"</formula>
    </cfRule>
  </conditionalFormatting>
  <conditionalFormatting sqref="C26:D26">
    <cfRule type="cellIs" dxfId="75" priority="22" operator="equal">
      <formula>"No"</formula>
    </cfRule>
  </conditionalFormatting>
  <conditionalFormatting sqref="C28:D28">
    <cfRule type="cellIs" dxfId="74" priority="18" operator="equal">
      <formula>"No"</formula>
    </cfRule>
  </conditionalFormatting>
  <conditionalFormatting sqref="C30:D30">
    <cfRule type="cellIs" dxfId="73" priority="42" operator="equal">
      <formula>"No"</formula>
    </cfRule>
  </conditionalFormatting>
  <conditionalFormatting sqref="D31">
    <cfRule type="cellIs" dxfId="72" priority="52" operator="equal">
      <formula>"Yes"</formula>
    </cfRule>
  </conditionalFormatting>
  <conditionalFormatting sqref="D89">
    <cfRule type="cellIs" dxfId="71" priority="11" operator="lessThan">
      <formula>#REF!</formula>
    </cfRule>
  </conditionalFormatting>
  <conditionalFormatting sqref="E64:F86">
    <cfRule type="cellIs" dxfId="70" priority="1" operator="equal">
      <formula>"No"</formula>
    </cfRule>
  </conditionalFormatting>
  <dataValidations count="2">
    <dataValidation type="list" allowBlank="1" showInputMessage="1" showErrorMessage="1" sqref="D31 C28 C14 C30 C16 C26 C18:C20 C22:C24 C64 C67:C86" xr:uid="{7ABE52D0-31CC-46C0-A2B9-099D9344FB63}">
      <formula1>"Yes, No"</formula1>
    </dataValidation>
    <dataValidation type="list" allowBlank="1" showInputMessage="1" showErrorMessage="1" sqref="C38:C56 C65:C66" xr:uid="{FF3E1DCB-A8B1-4F0F-A524-0529EFF9F7DC}">
      <formula1>"Yes, No, N/A"</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7BA0-BB2F-499D-8AEB-8463F49E9B05}">
  <dimension ref="A2:L103"/>
  <sheetViews>
    <sheetView topLeftCell="A85"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1</v>
      </c>
      <c r="D64" s="59">
        <f>IF(C64="Yes",10,0)</f>
        <v>0</v>
      </c>
      <c r="E64" s="60" t="s">
        <v>148</v>
      </c>
      <c r="F64" s="61"/>
    </row>
    <row r="65" spans="1:8" ht="54" customHeight="1" x14ac:dyDescent="0.35">
      <c r="B65" s="57" t="s">
        <v>149</v>
      </c>
      <c r="C65" s="66" t="s">
        <v>0</v>
      </c>
      <c r="D65" s="63">
        <f>IF(C64="Yes",0,(IF(C65="Yes",10,0)))</f>
        <v>10</v>
      </c>
      <c r="E65" s="60" t="s">
        <v>148</v>
      </c>
      <c r="F65" s="61"/>
    </row>
    <row r="66" spans="1:8" ht="54" customHeight="1" x14ac:dyDescent="0.35">
      <c r="B66" s="36" t="s">
        <v>150</v>
      </c>
      <c r="C66" s="58" t="s">
        <v>1</v>
      </c>
      <c r="D66" s="59">
        <f>IF(C66="Yes",10,0)</f>
        <v>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33" t="s">
        <v>1</v>
      </c>
      <c r="D68" s="32">
        <f>IF(C68="Yes",0.5,0)</f>
        <v>0</v>
      </c>
      <c r="E68" s="22" t="s">
        <v>108</v>
      </c>
      <c r="F68" s="34"/>
    </row>
    <row r="69" spans="1:8" ht="42.75" customHeight="1" x14ac:dyDescent="0.35">
      <c r="B69" s="21" t="s">
        <v>24</v>
      </c>
      <c r="C69" s="64" t="s">
        <v>0</v>
      </c>
      <c r="D69" s="65">
        <f>IF(C69="Yes",0.5,0)</f>
        <v>0.5</v>
      </c>
      <c r="E69" s="22" t="s">
        <v>109</v>
      </c>
      <c r="F69" s="34"/>
    </row>
    <row r="70" spans="1:8" ht="58" x14ac:dyDescent="0.35">
      <c r="B70" s="21" t="s">
        <v>152</v>
      </c>
      <c r="C70" s="33" t="s">
        <v>1</v>
      </c>
      <c r="D70" s="32">
        <f>IF(C70="Yes",0.5,0)</f>
        <v>0</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33" t="s">
        <v>1</v>
      </c>
      <c r="D74" s="32">
        <f t="shared" si="0"/>
        <v>0</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33" t="s">
        <v>1</v>
      </c>
      <c r="D76" s="32">
        <f t="shared" si="0"/>
        <v>0</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33" t="s">
        <v>1</v>
      </c>
      <c r="D80" s="32">
        <f t="shared" si="0"/>
        <v>0</v>
      </c>
      <c r="E80" s="22" t="s">
        <v>37</v>
      </c>
      <c r="F80" s="34"/>
    </row>
    <row r="81" spans="1:6" ht="43.5" x14ac:dyDescent="0.35">
      <c r="A81" s="8"/>
      <c r="B81" s="21" t="s">
        <v>42</v>
      </c>
      <c r="C81" s="64" t="s">
        <v>0</v>
      </c>
      <c r="D81" s="65">
        <f>IF(C81="Yes",0.5,0)</f>
        <v>0.5</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154</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18</v>
      </c>
    </row>
    <row r="90" spans="1:6" ht="15" thickBot="1" x14ac:dyDescent="0.4">
      <c r="B90" s="1"/>
      <c r="C90" s="50" t="s">
        <v>47</v>
      </c>
      <c r="D90" s="51">
        <f>IF(C64="Yes",36.5,26.5)</f>
        <v>26.5</v>
      </c>
      <c r="E90" s="56"/>
    </row>
    <row r="91" spans="1:6" ht="15" thickBot="1" x14ac:dyDescent="0.4">
      <c r="A91" s="1"/>
      <c r="C91" s="50" t="s">
        <v>118</v>
      </c>
      <c r="D91" s="52">
        <f>IF(C64="Yes",27.5,17.5)</f>
        <v>17.5</v>
      </c>
    </row>
    <row r="92" spans="1:6" x14ac:dyDescent="0.35">
      <c r="C92"/>
    </row>
    <row r="93" spans="1:6" x14ac:dyDescent="0.35">
      <c r="C93" s="69" t="s">
        <v>155</v>
      </c>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69" priority="12" operator="equal">
      <formula>"No"</formula>
    </cfRule>
  </conditionalFormatting>
  <conditionalFormatting sqref="C14:D16">
    <cfRule type="cellIs" dxfId="68" priority="7" operator="equal">
      <formula>"No"</formula>
    </cfRule>
  </conditionalFormatting>
  <conditionalFormatting sqref="C18:D18">
    <cfRule type="cellIs" dxfId="67" priority="38" operator="equal">
      <formula>"No"</formula>
    </cfRule>
  </conditionalFormatting>
  <conditionalFormatting sqref="C19:D19">
    <cfRule type="cellIs" dxfId="66" priority="47" operator="equal">
      <formula>"Yes"</formula>
    </cfRule>
  </conditionalFormatting>
  <conditionalFormatting sqref="C20:D20">
    <cfRule type="cellIs" dxfId="65" priority="34" operator="equal">
      <formula>"No"</formula>
    </cfRule>
  </conditionalFormatting>
  <conditionalFormatting sqref="C22:D22">
    <cfRule type="cellIs" dxfId="64" priority="30" operator="equal">
      <formula>"No"</formula>
    </cfRule>
  </conditionalFormatting>
  <conditionalFormatting sqref="C23:D23">
    <cfRule type="cellIs" dxfId="63" priority="46" operator="equal">
      <formula>"Yes"</formula>
    </cfRule>
  </conditionalFormatting>
  <conditionalFormatting sqref="C24:D24">
    <cfRule type="cellIs" dxfId="62" priority="26" operator="equal">
      <formula>"No"</formula>
    </cfRule>
  </conditionalFormatting>
  <conditionalFormatting sqref="C26:D26">
    <cfRule type="cellIs" dxfId="61" priority="22" operator="equal">
      <formula>"No"</formula>
    </cfRule>
  </conditionalFormatting>
  <conditionalFormatting sqref="C28:D28">
    <cfRule type="cellIs" dxfId="60" priority="18" operator="equal">
      <formula>"No"</formula>
    </cfRule>
  </conditionalFormatting>
  <conditionalFormatting sqref="C30:D30">
    <cfRule type="cellIs" dxfId="59" priority="42" operator="equal">
      <formula>"No"</formula>
    </cfRule>
  </conditionalFormatting>
  <conditionalFormatting sqref="D31">
    <cfRule type="cellIs" dxfId="58" priority="52" operator="equal">
      <formula>"Yes"</formula>
    </cfRule>
  </conditionalFormatting>
  <conditionalFormatting sqref="D89">
    <cfRule type="cellIs" dxfId="57" priority="11" operator="lessThan">
      <formula>#REF!</formula>
    </cfRule>
  </conditionalFormatting>
  <conditionalFormatting sqref="E64:F86">
    <cfRule type="cellIs" dxfId="56" priority="1" operator="equal">
      <formula>"No"</formula>
    </cfRule>
  </conditionalFormatting>
  <dataValidations count="2">
    <dataValidation type="list" allowBlank="1" showInputMessage="1" showErrorMessage="1" sqref="D31 C28 C14 C30 C16 C26 C18:C20 C22:C24 C64 C67:C86" xr:uid="{A8E69C64-077B-4B55-8037-C0C95AA5D9BC}">
      <formula1>"Yes, No"</formula1>
    </dataValidation>
    <dataValidation type="list" allowBlank="1" showInputMessage="1" showErrorMessage="1" sqref="C38:C56 C65:C66" xr:uid="{91DF268C-4771-468E-A0A9-C801589193DD}">
      <formula1>"Yes, No, N/A"</formula1>
    </dataValidation>
  </dataValidation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DAC2-95D4-47FE-A7F4-D47495C4FE77}">
  <dimension ref="A2:L103"/>
  <sheetViews>
    <sheetView topLeftCell="A80"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1</v>
      </c>
      <c r="D64" s="59">
        <f>IF(C64="Yes",10,0)</f>
        <v>0</v>
      </c>
      <c r="E64" s="60" t="s">
        <v>148</v>
      </c>
      <c r="F64" s="61"/>
    </row>
    <row r="65" spans="1:8" ht="54" customHeight="1" x14ac:dyDescent="0.35">
      <c r="B65" s="57" t="s">
        <v>149</v>
      </c>
      <c r="C65" s="66" t="s">
        <v>0</v>
      </c>
      <c r="D65" s="63">
        <f>IF(C64="Yes",0,(IF(C65="Yes",10,0)))</f>
        <v>10</v>
      </c>
      <c r="E65" s="60" t="s">
        <v>148</v>
      </c>
      <c r="F65" s="61"/>
    </row>
    <row r="66" spans="1:8" ht="54" customHeight="1" x14ac:dyDescent="0.35">
      <c r="B66" s="36" t="s">
        <v>150</v>
      </c>
      <c r="C66" s="58" t="s">
        <v>1</v>
      </c>
      <c r="D66" s="59">
        <f>IF(C66="Yes",10,0)</f>
        <v>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33" t="s">
        <v>1</v>
      </c>
      <c r="D68" s="32">
        <f>IF(C68="Yes",0.5,0)</f>
        <v>0</v>
      </c>
      <c r="E68" s="22" t="s">
        <v>108</v>
      </c>
      <c r="F68" s="34"/>
    </row>
    <row r="69" spans="1:8" ht="42.75" customHeight="1" x14ac:dyDescent="0.35">
      <c r="B69" s="21" t="s">
        <v>24</v>
      </c>
      <c r="C69" s="64" t="s">
        <v>0</v>
      </c>
      <c r="D69" s="65">
        <f>IF(C69="Yes",0.5,0)</f>
        <v>0.5</v>
      </c>
      <c r="E69" s="22" t="s">
        <v>109</v>
      </c>
      <c r="F69" s="34"/>
    </row>
    <row r="70" spans="1:8" ht="58" x14ac:dyDescent="0.35">
      <c r="B70" s="21" t="s">
        <v>152</v>
      </c>
      <c r="C70" s="33" t="s">
        <v>1</v>
      </c>
      <c r="D70" s="32">
        <f>IF(C70="Yes",0.5,0)</f>
        <v>0</v>
      </c>
      <c r="E70" s="22" t="s">
        <v>110</v>
      </c>
      <c r="F70" s="34"/>
    </row>
    <row r="71" spans="1:8" ht="29" x14ac:dyDescent="0.35">
      <c r="B71" s="21" t="s">
        <v>27</v>
      </c>
      <c r="C71" s="33" t="s">
        <v>1</v>
      </c>
      <c r="D71" s="32">
        <f t="shared" ref="D71:D80" si="0">IF(C71="Yes",1,0)</f>
        <v>0</v>
      </c>
      <c r="E71" s="22" t="s">
        <v>111</v>
      </c>
      <c r="F71" s="34"/>
    </row>
    <row r="72" spans="1:8" ht="52.5" customHeight="1" x14ac:dyDescent="0.35">
      <c r="B72" s="21" t="s">
        <v>28</v>
      </c>
      <c r="C72" s="33" t="s">
        <v>1</v>
      </c>
      <c r="D72" s="32">
        <f t="shared" si="0"/>
        <v>0</v>
      </c>
      <c r="E72" s="22" t="s">
        <v>111</v>
      </c>
      <c r="F72" s="34"/>
    </row>
    <row r="73" spans="1:8" ht="43.5" x14ac:dyDescent="0.35">
      <c r="B73" s="21" t="s">
        <v>29</v>
      </c>
      <c r="C73" s="33" t="s">
        <v>1</v>
      </c>
      <c r="D73" s="32">
        <f t="shared" si="0"/>
        <v>0</v>
      </c>
      <c r="E73" s="22" t="s">
        <v>112</v>
      </c>
      <c r="F73" s="34"/>
      <c r="H73" s="12"/>
    </row>
    <row r="74" spans="1:8" ht="43.5" x14ac:dyDescent="0.35">
      <c r="B74" s="21" t="s">
        <v>30</v>
      </c>
      <c r="C74" s="33" t="s">
        <v>1</v>
      </c>
      <c r="D74" s="32">
        <f t="shared" si="0"/>
        <v>0</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33" t="s">
        <v>1</v>
      </c>
      <c r="D76" s="32">
        <f t="shared" si="0"/>
        <v>0</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33" t="s">
        <v>1</v>
      </c>
      <c r="D80" s="32">
        <f t="shared" si="0"/>
        <v>0</v>
      </c>
      <c r="E80" s="22" t="s">
        <v>37</v>
      </c>
      <c r="F80" s="34"/>
    </row>
    <row r="81" spans="1:6" ht="43.5" x14ac:dyDescent="0.35">
      <c r="A81" s="8"/>
      <c r="B81" s="21" t="s">
        <v>42</v>
      </c>
      <c r="C81" s="64" t="s">
        <v>0</v>
      </c>
      <c r="D81" s="65">
        <f>IF(C81="Yes",0.5,0)</f>
        <v>0.5</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154</v>
      </c>
      <c r="C85" s="33" t="s">
        <v>1</v>
      </c>
      <c r="D85" s="32">
        <f>IF(C85="Yes",0.5,0)</f>
        <v>0</v>
      </c>
      <c r="E85" s="22" t="s">
        <v>115</v>
      </c>
      <c r="F85" s="34"/>
    </row>
    <row r="86" spans="1:6" ht="44" thickBot="1" x14ac:dyDescent="0.4">
      <c r="A86" s="10"/>
      <c r="B86" s="38" t="s">
        <v>153</v>
      </c>
      <c r="C86" s="67" t="s">
        <v>0</v>
      </c>
      <c r="D86" s="68">
        <f>IF(C86="Yes",0.5,0)</f>
        <v>0.5</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15.5</v>
      </c>
    </row>
    <row r="90" spans="1:6" ht="15" thickBot="1" x14ac:dyDescent="0.4">
      <c r="B90" s="1"/>
      <c r="C90" s="50" t="s">
        <v>47</v>
      </c>
      <c r="D90" s="51">
        <f>IF(C64="Yes",36.5,26.5)</f>
        <v>26.5</v>
      </c>
      <c r="E90" s="56"/>
    </row>
    <row r="91" spans="1:6" ht="15" thickBot="1" x14ac:dyDescent="0.4">
      <c r="A91" s="1"/>
      <c r="C91" s="50" t="s">
        <v>118</v>
      </c>
      <c r="D91" s="52">
        <f>IF(C64="Yes",27.5,17.5)</f>
        <v>17.5</v>
      </c>
    </row>
    <row r="92" spans="1:6" x14ac:dyDescent="0.35">
      <c r="C92"/>
    </row>
    <row r="93" spans="1:6" x14ac:dyDescent="0.35">
      <c r="C93" s="69" t="s">
        <v>156</v>
      </c>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55" priority="12" operator="equal">
      <formula>"No"</formula>
    </cfRule>
  </conditionalFormatting>
  <conditionalFormatting sqref="C14:D16">
    <cfRule type="cellIs" dxfId="54" priority="7" operator="equal">
      <formula>"No"</formula>
    </cfRule>
  </conditionalFormatting>
  <conditionalFormatting sqref="C18:D18">
    <cfRule type="cellIs" dxfId="53" priority="38" operator="equal">
      <formula>"No"</formula>
    </cfRule>
  </conditionalFormatting>
  <conditionalFormatting sqref="C19:D19">
    <cfRule type="cellIs" dxfId="52" priority="47" operator="equal">
      <formula>"Yes"</formula>
    </cfRule>
  </conditionalFormatting>
  <conditionalFormatting sqref="C20:D20">
    <cfRule type="cellIs" dxfId="51" priority="34" operator="equal">
      <formula>"No"</formula>
    </cfRule>
  </conditionalFormatting>
  <conditionalFormatting sqref="C22:D22">
    <cfRule type="cellIs" dxfId="50" priority="30" operator="equal">
      <formula>"No"</formula>
    </cfRule>
  </conditionalFormatting>
  <conditionalFormatting sqref="C23:D23">
    <cfRule type="cellIs" dxfId="49" priority="46" operator="equal">
      <formula>"Yes"</formula>
    </cfRule>
  </conditionalFormatting>
  <conditionalFormatting sqref="C24:D24">
    <cfRule type="cellIs" dxfId="48" priority="26" operator="equal">
      <formula>"No"</formula>
    </cfRule>
  </conditionalFormatting>
  <conditionalFormatting sqref="C26:D26">
    <cfRule type="cellIs" dxfId="47" priority="22" operator="equal">
      <formula>"No"</formula>
    </cfRule>
  </conditionalFormatting>
  <conditionalFormatting sqref="C28:D28">
    <cfRule type="cellIs" dxfId="46" priority="18" operator="equal">
      <formula>"No"</formula>
    </cfRule>
  </conditionalFormatting>
  <conditionalFormatting sqref="C30:D30">
    <cfRule type="cellIs" dxfId="45" priority="42" operator="equal">
      <formula>"No"</formula>
    </cfRule>
  </conditionalFormatting>
  <conditionalFormatting sqref="D31">
    <cfRule type="cellIs" dxfId="44" priority="52" operator="equal">
      <formula>"Yes"</formula>
    </cfRule>
  </conditionalFormatting>
  <conditionalFormatting sqref="D89">
    <cfRule type="cellIs" dxfId="43" priority="11" operator="lessThan">
      <formula>#REF!</formula>
    </cfRule>
  </conditionalFormatting>
  <conditionalFormatting sqref="E64:F86">
    <cfRule type="cellIs" dxfId="42" priority="1" operator="equal">
      <formula>"No"</formula>
    </cfRule>
  </conditionalFormatting>
  <dataValidations count="2">
    <dataValidation type="list" allowBlank="1" showInputMessage="1" showErrorMessage="1" sqref="D31 C28 C14 C30 C16 C26 C18:C20 C22:C24 C64 C67:C86" xr:uid="{AB9397EB-2060-4024-A4E0-83A29EE16061}">
      <formula1>"Yes, No"</formula1>
    </dataValidation>
    <dataValidation type="list" allowBlank="1" showInputMessage="1" showErrorMessage="1" sqref="C38:C56 C65:C66" xr:uid="{7A5E3AD4-6380-4E96-916E-0AC53EDA0BDD}">
      <formula1>"Yes, No, N/A"</formula1>
    </dataValidation>
  </dataValidation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E37DB-2B39-4B00-9528-928BB93FA8B4}">
  <dimension ref="A2:L103"/>
  <sheetViews>
    <sheetView topLeftCell="A83" zoomScale="130" zoomScaleNormal="130" workbookViewId="0">
      <selection activeCell="C93" sqref="C93"/>
    </sheetView>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66" t="s">
        <v>0</v>
      </c>
      <c r="D64" s="63">
        <f>IF(C64="Yes",10,0)</f>
        <v>10</v>
      </c>
      <c r="E64" s="60" t="s">
        <v>148</v>
      </c>
      <c r="F64" s="61"/>
    </row>
    <row r="65" spans="1:8" ht="54" customHeight="1" x14ac:dyDescent="0.35">
      <c r="B65" s="57" t="s">
        <v>149</v>
      </c>
      <c r="C65" s="58" t="s">
        <v>1</v>
      </c>
      <c r="D65" s="59">
        <f>IF(C64="Yes",0,(IF(C65="Yes",10,0)))</f>
        <v>0</v>
      </c>
      <c r="E65" s="60" t="s">
        <v>148</v>
      </c>
      <c r="F65" s="61"/>
    </row>
    <row r="66" spans="1:8" ht="54" customHeight="1" x14ac:dyDescent="0.35">
      <c r="B66" s="36" t="s">
        <v>150</v>
      </c>
      <c r="C66" s="66" t="s">
        <v>0</v>
      </c>
      <c r="D66" s="63">
        <f>IF(C66="Yes",10,0)</f>
        <v>10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33" t="s">
        <v>1</v>
      </c>
      <c r="D68" s="32">
        <f>IF(C68="Yes",0.5,0)</f>
        <v>0</v>
      </c>
      <c r="E68" s="22" t="s">
        <v>108</v>
      </c>
      <c r="F68" s="34"/>
    </row>
    <row r="69" spans="1:8" ht="42.75" customHeight="1" x14ac:dyDescent="0.35">
      <c r="B69" s="21" t="s">
        <v>24</v>
      </c>
      <c r="C69" s="33" t="s">
        <v>1</v>
      </c>
      <c r="D69" s="32">
        <f>IF(C69="Yes",0.5,0)</f>
        <v>0</v>
      </c>
      <c r="E69" s="22" t="s">
        <v>109</v>
      </c>
      <c r="F69" s="34"/>
    </row>
    <row r="70" spans="1:8" ht="58" x14ac:dyDescent="0.35">
      <c r="B70" s="21" t="s">
        <v>152</v>
      </c>
      <c r="C70" s="33" t="s">
        <v>1</v>
      </c>
      <c r="D70" s="32">
        <f>IF(C70="Yes",0.5,0)</f>
        <v>0</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33" t="s">
        <v>1</v>
      </c>
      <c r="D81" s="32">
        <f>IF(C81="Yes",0.5,0)</f>
        <v>0</v>
      </c>
      <c r="E81" s="22" t="s">
        <v>43</v>
      </c>
      <c r="F81" s="34"/>
    </row>
    <row r="82" spans="1:6" ht="58" x14ac:dyDescent="0.35">
      <c r="A82" s="8"/>
      <c r="B82" s="21" t="s">
        <v>33</v>
      </c>
      <c r="C82" s="64" t="s">
        <v>0</v>
      </c>
      <c r="D82" s="65">
        <f>IF(C82="Yes",1,0)</f>
        <v>1</v>
      </c>
      <c r="E82" s="22" t="s">
        <v>114</v>
      </c>
      <c r="F82" s="34"/>
    </row>
    <row r="83" spans="1:6" ht="58" x14ac:dyDescent="0.35">
      <c r="B83" s="21" t="s">
        <v>34</v>
      </c>
      <c r="C83" s="33" t="s">
        <v>1</v>
      </c>
      <c r="D83" s="32">
        <f>IF(C83="Yes",1,0)</f>
        <v>0</v>
      </c>
      <c r="E83" s="22" t="s">
        <v>114</v>
      </c>
      <c r="F83" s="34"/>
    </row>
    <row r="84" spans="1:6" ht="58" x14ac:dyDescent="0.35">
      <c r="A84" s="8"/>
      <c r="B84" s="21" t="s">
        <v>35</v>
      </c>
      <c r="C84" s="64" t="s">
        <v>0</v>
      </c>
      <c r="D84" s="65">
        <f>IF(C84="Yes",1,0)</f>
        <v>1</v>
      </c>
      <c r="E84" s="22" t="s">
        <v>114</v>
      </c>
      <c r="F84" s="34"/>
    </row>
    <row r="85" spans="1:6" ht="29" x14ac:dyDescent="0.35">
      <c r="A85" s="10"/>
      <c r="B85" s="37" t="s">
        <v>154</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32</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s="69" t="s">
        <v>155</v>
      </c>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41" priority="12" operator="equal">
      <formula>"No"</formula>
    </cfRule>
  </conditionalFormatting>
  <conditionalFormatting sqref="C14:D16">
    <cfRule type="cellIs" dxfId="40" priority="7" operator="equal">
      <formula>"No"</formula>
    </cfRule>
  </conditionalFormatting>
  <conditionalFormatting sqref="C18:D18">
    <cfRule type="cellIs" dxfId="39" priority="38" operator="equal">
      <formula>"No"</formula>
    </cfRule>
  </conditionalFormatting>
  <conditionalFormatting sqref="C19:D19">
    <cfRule type="cellIs" dxfId="38" priority="47" operator="equal">
      <formula>"Yes"</formula>
    </cfRule>
  </conditionalFormatting>
  <conditionalFormatting sqref="C20:D20">
    <cfRule type="cellIs" dxfId="37" priority="34" operator="equal">
      <formula>"No"</formula>
    </cfRule>
  </conditionalFormatting>
  <conditionalFormatting sqref="C22:D22">
    <cfRule type="cellIs" dxfId="36" priority="30" operator="equal">
      <formula>"No"</formula>
    </cfRule>
  </conditionalFormatting>
  <conditionalFormatting sqref="C23:D23">
    <cfRule type="cellIs" dxfId="35" priority="46" operator="equal">
      <formula>"Yes"</formula>
    </cfRule>
  </conditionalFormatting>
  <conditionalFormatting sqref="C24:D24">
    <cfRule type="cellIs" dxfId="34" priority="26" operator="equal">
      <formula>"No"</formula>
    </cfRule>
  </conditionalFormatting>
  <conditionalFormatting sqref="C26:D26">
    <cfRule type="cellIs" dxfId="33" priority="22" operator="equal">
      <formula>"No"</formula>
    </cfRule>
  </conditionalFormatting>
  <conditionalFormatting sqref="C28:D28">
    <cfRule type="cellIs" dxfId="32" priority="18" operator="equal">
      <formula>"No"</formula>
    </cfRule>
  </conditionalFormatting>
  <conditionalFormatting sqref="C30:D30">
    <cfRule type="cellIs" dxfId="31" priority="42" operator="equal">
      <formula>"No"</formula>
    </cfRule>
  </conditionalFormatting>
  <conditionalFormatting sqref="D31">
    <cfRule type="cellIs" dxfId="30" priority="52" operator="equal">
      <formula>"Yes"</formula>
    </cfRule>
  </conditionalFormatting>
  <conditionalFormatting sqref="D89">
    <cfRule type="cellIs" dxfId="29" priority="11" operator="lessThan">
      <formula>#REF!</formula>
    </cfRule>
  </conditionalFormatting>
  <conditionalFormatting sqref="E64:F86">
    <cfRule type="cellIs" dxfId="28" priority="1" operator="equal">
      <formula>"No"</formula>
    </cfRule>
  </conditionalFormatting>
  <dataValidations count="2">
    <dataValidation type="list" allowBlank="1" showInputMessage="1" showErrorMessage="1" sqref="D31 C28 C14 C30 C16 C26 C18:C20 C22:C24 C64 C67:C86" xr:uid="{EEFC8681-9F19-4BBB-BE55-A0DAC8B9911E}">
      <formula1>"Yes, No"</formula1>
    </dataValidation>
    <dataValidation type="list" allowBlank="1" showInputMessage="1" showErrorMessage="1" sqref="C38:C56 C65:C66" xr:uid="{5D84D315-1A2B-46CE-BA2C-5A1E544D9B69}">
      <formula1>"Yes, No, N/A"</formula1>
    </dataValidation>
  </dataValidation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415B-41C8-4280-B0DA-741C6F9FEBD6}">
  <dimension ref="A1"/>
  <sheetViews>
    <sheetView workbookViewId="0">
      <selection activeCell="H30" sqref="H30"/>
    </sheetView>
  </sheetViews>
  <sheetFormatPr defaultRowHeight="14.5" x14ac:dyDescent="0.3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65079-2A02-4101-B520-3C090F653BA8}">
  <dimension ref="A2:L106"/>
  <sheetViews>
    <sheetView topLeftCell="A59" zoomScale="115" zoomScaleNormal="115" workbookViewId="0">
      <selection activeCell="H30" sqref="H30"/>
    </sheetView>
  </sheetViews>
  <sheetFormatPr defaultRowHeight="14.5" outlineLevelRow="1" x14ac:dyDescent="0.35"/>
  <cols>
    <col min="1" max="1" width="4.1796875" customWidth="1"/>
    <col min="2" max="2" width="66"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ht="29"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157</v>
      </c>
      <c r="C64" s="58" t="s">
        <v>0</v>
      </c>
      <c r="D64" s="59" t="s">
        <v>12</v>
      </c>
      <c r="E64" s="60" t="s">
        <v>148</v>
      </c>
      <c r="F64" s="61"/>
    </row>
    <row r="65" spans="2:8" ht="54" customHeight="1" x14ac:dyDescent="0.35">
      <c r="B65" s="57" t="s">
        <v>158</v>
      </c>
      <c r="C65" s="58" t="s">
        <v>1</v>
      </c>
      <c r="D65" s="59" t="s">
        <v>12</v>
      </c>
      <c r="E65" s="60" t="s">
        <v>148</v>
      </c>
      <c r="F65" s="61"/>
    </row>
    <row r="66" spans="2:8" ht="54" customHeight="1" x14ac:dyDescent="0.35">
      <c r="B66" s="57" t="s">
        <v>159</v>
      </c>
      <c r="C66" s="58" t="s">
        <v>1</v>
      </c>
      <c r="D66" s="59" t="s">
        <v>12</v>
      </c>
      <c r="E66" s="60" t="s">
        <v>148</v>
      </c>
      <c r="F66" s="61"/>
    </row>
    <row r="67" spans="2:8" ht="54" customHeight="1" x14ac:dyDescent="0.35">
      <c r="B67" s="62" t="s">
        <v>160</v>
      </c>
      <c r="C67" s="58"/>
      <c r="D67" s="63">
        <f>IF(OR(C64="Yes",C65,"Yes",C66="Yes"),10,0)</f>
        <v>10</v>
      </c>
      <c r="E67" s="60"/>
      <c r="F67" s="61"/>
    </row>
    <row r="68" spans="2:8" ht="54" customHeight="1" x14ac:dyDescent="0.35">
      <c r="B68" s="36" t="s">
        <v>161</v>
      </c>
      <c r="C68" s="58" t="s">
        <v>1</v>
      </c>
      <c r="D68" s="59">
        <f>IF(C68="Yes",10,0)</f>
        <v>0</v>
      </c>
      <c r="E68" s="22" t="s">
        <v>107</v>
      </c>
      <c r="F68" s="61"/>
      <c r="G68" t="s">
        <v>151</v>
      </c>
    </row>
    <row r="69" spans="2:8" ht="54" customHeight="1" x14ac:dyDescent="0.35">
      <c r="B69" s="36" t="s">
        <v>162</v>
      </c>
      <c r="C69" s="58" t="s">
        <v>12</v>
      </c>
      <c r="D69" s="59">
        <f>IF(C69="Yes",10,0)</f>
        <v>0</v>
      </c>
      <c r="E69" s="22" t="s">
        <v>107</v>
      </c>
      <c r="F69" s="61"/>
    </row>
    <row r="70" spans="2:8" ht="60" customHeight="1" x14ac:dyDescent="0.35">
      <c r="B70" s="35" t="s">
        <v>22</v>
      </c>
      <c r="C70" s="33" t="s">
        <v>0</v>
      </c>
      <c r="D70" s="32">
        <f>IF(C70="Yes",0.5,0)</f>
        <v>0.5</v>
      </c>
      <c r="E70" s="22" t="s">
        <v>108</v>
      </c>
      <c r="F70" s="34"/>
    </row>
    <row r="71" spans="2:8" ht="43.5" x14ac:dyDescent="0.35">
      <c r="B71" s="21" t="s">
        <v>23</v>
      </c>
      <c r="C71" s="33" t="s">
        <v>0</v>
      </c>
      <c r="D71" s="32">
        <f>IF(C71="Yes",0.5,0)</f>
        <v>0.5</v>
      </c>
      <c r="E71" s="22" t="s">
        <v>108</v>
      </c>
      <c r="F71" s="34"/>
    </row>
    <row r="72" spans="2:8" ht="42.75" customHeight="1" x14ac:dyDescent="0.35">
      <c r="B72" s="21" t="s">
        <v>163</v>
      </c>
      <c r="C72" s="33" t="s">
        <v>0</v>
      </c>
      <c r="D72" s="32">
        <f>IF(C72="Yes",0.5,0)</f>
        <v>0.5</v>
      </c>
      <c r="E72" s="22" t="s">
        <v>109</v>
      </c>
      <c r="F72" s="34"/>
    </row>
    <row r="73" spans="2:8" ht="58" x14ac:dyDescent="0.35">
      <c r="B73" s="21" t="s">
        <v>152</v>
      </c>
      <c r="C73" s="33" t="s">
        <v>0</v>
      </c>
      <c r="D73" s="32">
        <f>IF(C73="Yes",0.5,0)</f>
        <v>0.5</v>
      </c>
      <c r="E73" s="22" t="s">
        <v>110</v>
      </c>
      <c r="F73" s="34"/>
    </row>
    <row r="74" spans="2:8" ht="43.5" x14ac:dyDescent="0.35">
      <c r="B74" s="21" t="s">
        <v>27</v>
      </c>
      <c r="C74" s="33" t="s">
        <v>0</v>
      </c>
      <c r="D74" s="32">
        <f t="shared" ref="D74:D83" si="0">IF(C74="Yes",1,0)</f>
        <v>1</v>
      </c>
      <c r="E74" s="22" t="s">
        <v>111</v>
      </c>
      <c r="F74" s="34"/>
    </row>
    <row r="75" spans="2:8" ht="52.5" customHeight="1" x14ac:dyDescent="0.35">
      <c r="B75" s="21" t="s">
        <v>28</v>
      </c>
      <c r="C75" s="33" t="s">
        <v>0</v>
      </c>
      <c r="D75" s="32">
        <f t="shared" si="0"/>
        <v>1</v>
      </c>
      <c r="E75" s="22" t="s">
        <v>111</v>
      </c>
      <c r="F75" s="34"/>
    </row>
    <row r="76" spans="2:8" ht="43.5" x14ac:dyDescent="0.35">
      <c r="B76" s="21" t="s">
        <v>29</v>
      </c>
      <c r="C76" s="33" t="s">
        <v>0</v>
      </c>
      <c r="D76" s="32">
        <f t="shared" si="0"/>
        <v>1</v>
      </c>
      <c r="E76" s="22" t="s">
        <v>112</v>
      </c>
      <c r="F76" s="34"/>
      <c r="H76" s="12"/>
    </row>
    <row r="77" spans="2:8" ht="43.5" x14ac:dyDescent="0.35">
      <c r="B77" s="21" t="s">
        <v>30</v>
      </c>
      <c r="C77" s="33" t="s">
        <v>0</v>
      </c>
      <c r="D77" s="32">
        <f t="shared" si="0"/>
        <v>1</v>
      </c>
      <c r="E77" s="22" t="s">
        <v>112</v>
      </c>
      <c r="F77" s="34"/>
      <c r="H77" s="12"/>
    </row>
    <row r="78" spans="2:8" ht="43.5" x14ac:dyDescent="0.35">
      <c r="B78" s="21" t="s">
        <v>31</v>
      </c>
      <c r="C78" s="33" t="s">
        <v>0</v>
      </c>
      <c r="D78" s="32">
        <f t="shared" si="0"/>
        <v>1</v>
      </c>
      <c r="E78" s="22" t="s">
        <v>37</v>
      </c>
      <c r="F78" s="34"/>
      <c r="H78" s="12"/>
    </row>
    <row r="79" spans="2:8" ht="43.5" x14ac:dyDescent="0.35">
      <c r="B79" s="36" t="s">
        <v>32</v>
      </c>
      <c r="C79" s="33" t="s">
        <v>0</v>
      </c>
      <c r="D79" s="32">
        <f t="shared" si="0"/>
        <v>1</v>
      </c>
      <c r="E79" s="22" t="s">
        <v>37</v>
      </c>
      <c r="F79" s="34"/>
    </row>
    <row r="80" spans="2:8" ht="43.5" x14ac:dyDescent="0.35">
      <c r="B80" s="21" t="s">
        <v>38</v>
      </c>
      <c r="C80" s="33" t="s">
        <v>0</v>
      </c>
      <c r="D80" s="32">
        <f t="shared" si="0"/>
        <v>1</v>
      </c>
      <c r="E80" s="22" t="s">
        <v>39</v>
      </c>
      <c r="F80" s="34"/>
    </row>
    <row r="81" spans="1:8" ht="43.5" x14ac:dyDescent="0.35">
      <c r="A81" s="8"/>
      <c r="B81" s="21" t="s">
        <v>40</v>
      </c>
      <c r="C81" s="33" t="s">
        <v>0</v>
      </c>
      <c r="D81" s="32">
        <f t="shared" si="0"/>
        <v>1</v>
      </c>
      <c r="E81" s="22" t="s">
        <v>113</v>
      </c>
      <c r="F81" s="34"/>
    </row>
    <row r="82" spans="1:8" ht="43.5" x14ac:dyDescent="0.35">
      <c r="A82" s="8"/>
      <c r="B82" s="21" t="s">
        <v>41</v>
      </c>
      <c r="C82" s="33" t="s">
        <v>0</v>
      </c>
      <c r="D82" s="32">
        <f t="shared" si="0"/>
        <v>1</v>
      </c>
      <c r="E82" s="22" t="s">
        <v>113</v>
      </c>
      <c r="F82" s="34"/>
      <c r="H82" s="6"/>
    </row>
    <row r="83" spans="1:8" ht="29" x14ac:dyDescent="0.35">
      <c r="A83" s="8"/>
      <c r="B83" s="21" t="s">
        <v>36</v>
      </c>
      <c r="C83" s="33" t="s">
        <v>0</v>
      </c>
      <c r="D83" s="32">
        <f t="shared" si="0"/>
        <v>1</v>
      </c>
      <c r="E83" s="22" t="s">
        <v>37</v>
      </c>
      <c r="F83" s="34"/>
    </row>
    <row r="84" spans="1:8" ht="43.5" x14ac:dyDescent="0.35">
      <c r="A84" s="8"/>
      <c r="B84" s="21" t="s">
        <v>42</v>
      </c>
      <c r="C84" s="33" t="s">
        <v>0</v>
      </c>
      <c r="D84" s="32">
        <f>IF(C84="Yes",0.5,0)</f>
        <v>0.5</v>
      </c>
      <c r="E84" s="22" t="s">
        <v>43</v>
      </c>
      <c r="F84" s="34"/>
    </row>
    <row r="85" spans="1:8" ht="58" x14ac:dyDescent="0.35">
      <c r="A85" s="8"/>
      <c r="B85" s="21" t="s">
        <v>33</v>
      </c>
      <c r="C85" s="33" t="s">
        <v>0</v>
      </c>
      <c r="D85" s="32">
        <f>IF(C85="Yes",1,0)</f>
        <v>1</v>
      </c>
      <c r="E85" s="22" t="s">
        <v>114</v>
      </c>
      <c r="F85" s="34"/>
    </row>
    <row r="86" spans="1:8" ht="58" x14ac:dyDescent="0.35">
      <c r="B86" s="21" t="s">
        <v>34</v>
      </c>
      <c r="C86" s="33" t="s">
        <v>0</v>
      </c>
      <c r="D86" s="32">
        <f>IF(C86="Yes",1,0)</f>
        <v>1</v>
      </c>
      <c r="E86" s="22" t="s">
        <v>114</v>
      </c>
      <c r="F86" s="34"/>
    </row>
    <row r="87" spans="1:8" ht="58" x14ac:dyDescent="0.35">
      <c r="A87" s="8"/>
      <c r="B87" s="21" t="s">
        <v>35</v>
      </c>
      <c r="C87" s="33" t="s">
        <v>0</v>
      </c>
      <c r="D87" s="32">
        <f>IF(C87="Yes",1,0)</f>
        <v>1</v>
      </c>
      <c r="E87" s="22" t="s">
        <v>114</v>
      </c>
      <c r="F87" s="34"/>
    </row>
    <row r="88" spans="1:8" ht="29" x14ac:dyDescent="0.35">
      <c r="A88" s="10"/>
      <c r="B88" s="37" t="s">
        <v>154</v>
      </c>
      <c r="C88" s="33" t="s">
        <v>0</v>
      </c>
      <c r="D88" s="32">
        <f>IF(C88="Yes",0.5,0)</f>
        <v>0.5</v>
      </c>
      <c r="E88" s="22" t="s">
        <v>115</v>
      </c>
      <c r="F88" s="34"/>
    </row>
    <row r="89" spans="1:8" ht="44" thickBot="1" x14ac:dyDescent="0.4">
      <c r="A89" s="10"/>
      <c r="B89" s="38" t="s">
        <v>153</v>
      </c>
      <c r="C89" s="39" t="s">
        <v>0</v>
      </c>
      <c r="D89" s="40">
        <f>IF(C89="Yes",0.5,0)</f>
        <v>0.5</v>
      </c>
      <c r="E89" s="24" t="s">
        <v>117</v>
      </c>
      <c r="F89" s="41"/>
    </row>
    <row r="90" spans="1:8" ht="15" customHeight="1" x14ac:dyDescent="0.35">
      <c r="C90" s="7"/>
    </row>
    <row r="91" spans="1:8" ht="15" thickBot="1" x14ac:dyDescent="0.4">
      <c r="C91"/>
      <c r="D91" s="55"/>
    </row>
    <row r="92" spans="1:8" ht="15" thickBot="1" x14ac:dyDescent="0.4">
      <c r="B92" s="1"/>
      <c r="C92" s="50" t="s">
        <v>46</v>
      </c>
      <c r="D92" s="51">
        <f>SUM(D64:D89)</f>
        <v>26.5</v>
      </c>
    </row>
    <row r="93" spans="1:8" ht="15" thickBot="1" x14ac:dyDescent="0.4">
      <c r="B93" s="1"/>
      <c r="C93" s="50" t="s">
        <v>47</v>
      </c>
      <c r="D93" s="51">
        <f>IF(AND(C64="Yes",C65="Yes"),46.5,IF(AND(C64="No",C65="No",C66="Yes"),26.5,36.5))</f>
        <v>36.5</v>
      </c>
      <c r="E93" s="56"/>
    </row>
    <row r="94" spans="1:8" ht="15" thickBot="1" x14ac:dyDescent="0.4">
      <c r="A94" s="1"/>
      <c r="C94" s="50" t="s">
        <v>118</v>
      </c>
      <c r="D94" s="52">
        <f>IF(AND(C64="Yes",C65="Yes"),37.5,IF(AND(C64="No",C65="No",C66="Yes"),17.5,27.5))</f>
        <v>27.5</v>
      </c>
    </row>
    <row r="95" spans="1:8" x14ac:dyDescent="0.35">
      <c r="C95"/>
    </row>
    <row r="96" spans="1:8" x14ac:dyDescent="0.35">
      <c r="C96"/>
      <c r="D96" s="55"/>
    </row>
    <row r="97" spans="3:4" x14ac:dyDescent="0.35">
      <c r="D97" s="56"/>
    </row>
    <row r="98" spans="3:4" x14ac:dyDescent="0.35">
      <c r="D98" s="56"/>
    </row>
    <row r="105" spans="3:4" x14ac:dyDescent="0.35">
      <c r="C105"/>
    </row>
    <row r="106" spans="3:4" x14ac:dyDescent="0.35">
      <c r="C106"/>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27" priority="16" operator="equal">
      <formula>"No"</formula>
    </cfRule>
  </conditionalFormatting>
  <conditionalFormatting sqref="C14:D16">
    <cfRule type="cellIs" dxfId="26" priority="11" operator="equal">
      <formula>"No"</formula>
    </cfRule>
  </conditionalFormatting>
  <conditionalFormatting sqref="C18:D18">
    <cfRule type="cellIs" dxfId="25" priority="42" operator="equal">
      <formula>"No"</formula>
    </cfRule>
  </conditionalFormatting>
  <conditionalFormatting sqref="C19:D19">
    <cfRule type="cellIs" dxfId="24" priority="51" operator="equal">
      <formula>"Yes"</formula>
    </cfRule>
  </conditionalFormatting>
  <conditionalFormatting sqref="C20:D20">
    <cfRule type="cellIs" dxfId="23" priority="38" operator="equal">
      <formula>"No"</formula>
    </cfRule>
  </conditionalFormatting>
  <conditionalFormatting sqref="C22:D22">
    <cfRule type="cellIs" dxfId="22" priority="34" operator="equal">
      <formula>"No"</formula>
    </cfRule>
  </conditionalFormatting>
  <conditionalFormatting sqref="C23:D23">
    <cfRule type="cellIs" dxfId="21" priority="50" operator="equal">
      <formula>"Yes"</formula>
    </cfRule>
  </conditionalFormatting>
  <conditionalFormatting sqref="C24:D24">
    <cfRule type="cellIs" dxfId="20" priority="30" operator="equal">
      <formula>"No"</formula>
    </cfRule>
  </conditionalFormatting>
  <conditionalFormatting sqref="C26:D26">
    <cfRule type="cellIs" dxfId="19" priority="26" operator="equal">
      <formula>"No"</formula>
    </cfRule>
  </conditionalFormatting>
  <conditionalFormatting sqref="C28:D28">
    <cfRule type="cellIs" dxfId="18" priority="22" operator="equal">
      <formula>"No"</formula>
    </cfRule>
  </conditionalFormatting>
  <conditionalFormatting sqref="C30:D30">
    <cfRule type="cellIs" dxfId="17" priority="46" operator="equal">
      <formula>"No"</formula>
    </cfRule>
  </conditionalFormatting>
  <conditionalFormatting sqref="D31">
    <cfRule type="cellIs" dxfId="16" priority="56" operator="equal">
      <formula>"Yes"</formula>
    </cfRule>
  </conditionalFormatting>
  <conditionalFormatting sqref="D92">
    <cfRule type="cellIs" dxfId="15" priority="15" operator="lessThan">
      <formula>#REF!</formula>
    </cfRule>
  </conditionalFormatting>
  <conditionalFormatting sqref="E64:F89">
    <cfRule type="cellIs" dxfId="14" priority="1" operator="equal">
      <formula>"No"</formula>
    </cfRule>
  </conditionalFormatting>
  <dataValidations count="2">
    <dataValidation type="list" allowBlank="1" showInputMessage="1" showErrorMessage="1" sqref="D31 C28 C14 C30 C16 C26 C18:C20 C22:C24 C70:C89 C64:C65 C67" xr:uid="{79663AA5-7F92-4C59-A12D-23ADF803D5D7}">
      <formula1>"Yes, No"</formula1>
    </dataValidation>
    <dataValidation type="list" allowBlank="1" showInputMessage="1" showErrorMessage="1" sqref="C38:C56 C66 C68:C69" xr:uid="{367CC85B-257D-414D-AADF-3573179E5814}">
      <formula1>"Yes, No, N/A"</formula1>
    </dataValidation>
  </dataValidation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8B14-39F7-4776-A2D2-706A0C93A312}">
  <dimension ref="A2:L106"/>
  <sheetViews>
    <sheetView topLeftCell="A62" zoomScale="115" zoomScaleNormal="115" workbookViewId="0">
      <selection activeCell="H30" sqref="H30"/>
    </sheetView>
  </sheetViews>
  <sheetFormatPr defaultRowHeight="14.5" outlineLevelRow="1" x14ac:dyDescent="0.35"/>
  <cols>
    <col min="1" max="1" width="4.1796875" customWidth="1"/>
    <col min="2" max="2" width="66"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ht="29"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157</v>
      </c>
      <c r="C64" s="58" t="s">
        <v>0</v>
      </c>
      <c r="D64" s="59" t="s">
        <v>12</v>
      </c>
      <c r="E64" s="60" t="s">
        <v>148</v>
      </c>
      <c r="F64" s="61"/>
    </row>
    <row r="65" spans="2:8" ht="54" customHeight="1" x14ac:dyDescent="0.35">
      <c r="B65" s="57" t="s">
        <v>158</v>
      </c>
      <c r="C65" s="58" t="s">
        <v>1</v>
      </c>
      <c r="D65" s="59" t="s">
        <v>12</v>
      </c>
      <c r="E65" s="60" t="s">
        <v>148</v>
      </c>
      <c r="F65" s="61"/>
    </row>
    <row r="66" spans="2:8" ht="54" customHeight="1" x14ac:dyDescent="0.35">
      <c r="B66" s="57" t="s">
        <v>159</v>
      </c>
      <c r="C66" s="58" t="s">
        <v>1</v>
      </c>
      <c r="D66" s="59" t="s">
        <v>12</v>
      </c>
      <c r="E66" s="60" t="s">
        <v>148</v>
      </c>
      <c r="F66" s="61"/>
    </row>
    <row r="67" spans="2:8" ht="54" customHeight="1" x14ac:dyDescent="0.35">
      <c r="B67" s="62" t="s">
        <v>160</v>
      </c>
      <c r="C67" s="58"/>
      <c r="D67" s="63">
        <f>IF(OR(C64="Yes",C65,"Yes",C66="Yes"),20,0)</f>
        <v>20</v>
      </c>
      <c r="E67" s="60"/>
      <c r="F67" s="61"/>
    </row>
    <row r="68" spans="2:8" ht="54" customHeight="1" x14ac:dyDescent="0.35">
      <c r="B68" s="36" t="s">
        <v>161</v>
      </c>
      <c r="C68" s="58" t="s">
        <v>0</v>
      </c>
      <c r="D68" s="59">
        <f>IF(C68="Yes",1,0)</f>
        <v>1</v>
      </c>
      <c r="E68" s="22" t="s">
        <v>107</v>
      </c>
      <c r="F68" s="61"/>
      <c r="G68" t="s">
        <v>151</v>
      </c>
    </row>
    <row r="69" spans="2:8" ht="54" customHeight="1" x14ac:dyDescent="0.35">
      <c r="B69" s="36" t="s">
        <v>162</v>
      </c>
      <c r="C69" s="58" t="s">
        <v>12</v>
      </c>
      <c r="D69" s="59">
        <f>IF(C69="Yes",1,0)</f>
        <v>0</v>
      </c>
      <c r="E69" s="22" t="s">
        <v>107</v>
      </c>
      <c r="F69" s="61"/>
    </row>
    <row r="70" spans="2:8" ht="60" customHeight="1" x14ac:dyDescent="0.35">
      <c r="B70" s="35" t="s">
        <v>22</v>
      </c>
      <c r="C70" s="33" t="s">
        <v>0</v>
      </c>
      <c r="D70" s="32">
        <f>IF(C70="Yes",0.5,0)</f>
        <v>0.5</v>
      </c>
      <c r="E70" s="22" t="s">
        <v>108</v>
      </c>
      <c r="F70" s="34"/>
    </row>
    <row r="71" spans="2:8" ht="43.5" x14ac:dyDescent="0.35">
      <c r="B71" s="21" t="s">
        <v>23</v>
      </c>
      <c r="C71" s="33" t="s">
        <v>0</v>
      </c>
      <c r="D71" s="32">
        <f>IF(C71="Yes",0.5,0)</f>
        <v>0.5</v>
      </c>
      <c r="E71" s="22" t="s">
        <v>108</v>
      </c>
      <c r="F71" s="34"/>
    </row>
    <row r="72" spans="2:8" ht="42.75" customHeight="1" x14ac:dyDescent="0.35">
      <c r="B72" s="21" t="s">
        <v>163</v>
      </c>
      <c r="C72" s="33" t="s">
        <v>0</v>
      </c>
      <c r="D72" s="32">
        <f>IF(C72="Yes",0.5,0)</f>
        <v>0.5</v>
      </c>
      <c r="E72" s="22" t="s">
        <v>109</v>
      </c>
      <c r="F72" s="34"/>
    </row>
    <row r="73" spans="2:8" ht="58" x14ac:dyDescent="0.35">
      <c r="B73" s="21" t="s">
        <v>152</v>
      </c>
      <c r="C73" s="33" t="s">
        <v>0</v>
      </c>
      <c r="D73" s="32">
        <f>IF(C73="Yes",0.5,0)</f>
        <v>0.5</v>
      </c>
      <c r="E73" s="22" t="s">
        <v>110</v>
      </c>
      <c r="F73" s="34"/>
    </row>
    <row r="74" spans="2:8" ht="43.5" x14ac:dyDescent="0.35">
      <c r="B74" s="21" t="s">
        <v>27</v>
      </c>
      <c r="C74" s="33" t="s">
        <v>0</v>
      </c>
      <c r="D74" s="32">
        <f t="shared" ref="D74:D83" si="0">IF(C74="Yes",1,0)</f>
        <v>1</v>
      </c>
      <c r="E74" s="22" t="s">
        <v>111</v>
      </c>
      <c r="F74" s="34"/>
    </row>
    <row r="75" spans="2:8" ht="52.5" customHeight="1" x14ac:dyDescent="0.35">
      <c r="B75" s="21" t="s">
        <v>28</v>
      </c>
      <c r="C75" s="33" t="s">
        <v>0</v>
      </c>
      <c r="D75" s="32">
        <f t="shared" si="0"/>
        <v>1</v>
      </c>
      <c r="E75" s="22" t="s">
        <v>111</v>
      </c>
      <c r="F75" s="34"/>
    </row>
    <row r="76" spans="2:8" ht="43.5" x14ac:dyDescent="0.35">
      <c r="B76" s="21" t="s">
        <v>29</v>
      </c>
      <c r="C76" s="33" t="s">
        <v>0</v>
      </c>
      <c r="D76" s="32">
        <f t="shared" si="0"/>
        <v>1</v>
      </c>
      <c r="E76" s="22" t="s">
        <v>112</v>
      </c>
      <c r="F76" s="34"/>
      <c r="H76" s="12"/>
    </row>
    <row r="77" spans="2:8" ht="43.5" x14ac:dyDescent="0.35">
      <c r="B77" s="21" t="s">
        <v>30</v>
      </c>
      <c r="C77" s="33" t="s">
        <v>0</v>
      </c>
      <c r="D77" s="32">
        <f t="shared" si="0"/>
        <v>1</v>
      </c>
      <c r="E77" s="22" t="s">
        <v>112</v>
      </c>
      <c r="F77" s="34"/>
      <c r="H77" s="12"/>
    </row>
    <row r="78" spans="2:8" ht="43.5" x14ac:dyDescent="0.35">
      <c r="B78" s="21" t="s">
        <v>31</v>
      </c>
      <c r="C78" s="33" t="s">
        <v>0</v>
      </c>
      <c r="D78" s="32">
        <f t="shared" si="0"/>
        <v>1</v>
      </c>
      <c r="E78" s="22" t="s">
        <v>37</v>
      </c>
      <c r="F78" s="34"/>
      <c r="H78" s="12"/>
    </row>
    <row r="79" spans="2:8" ht="43.5" x14ac:dyDescent="0.35">
      <c r="B79" s="36" t="s">
        <v>32</v>
      </c>
      <c r="C79" s="33" t="s">
        <v>0</v>
      </c>
      <c r="D79" s="32">
        <f t="shared" si="0"/>
        <v>1</v>
      </c>
      <c r="E79" s="22" t="s">
        <v>37</v>
      </c>
      <c r="F79" s="34"/>
    </row>
    <row r="80" spans="2:8" ht="43.5" x14ac:dyDescent="0.35">
      <c r="B80" s="21" t="s">
        <v>38</v>
      </c>
      <c r="C80" s="33" t="s">
        <v>0</v>
      </c>
      <c r="D80" s="32">
        <f t="shared" si="0"/>
        <v>1</v>
      </c>
      <c r="E80" s="22" t="s">
        <v>39</v>
      </c>
      <c r="F80" s="34"/>
    </row>
    <row r="81" spans="1:8" ht="43.5" x14ac:dyDescent="0.35">
      <c r="A81" s="8"/>
      <c r="B81" s="21" t="s">
        <v>40</v>
      </c>
      <c r="C81" s="33" t="s">
        <v>0</v>
      </c>
      <c r="D81" s="32">
        <f t="shared" si="0"/>
        <v>1</v>
      </c>
      <c r="E81" s="22" t="s">
        <v>113</v>
      </c>
      <c r="F81" s="34"/>
    </row>
    <row r="82" spans="1:8" ht="43.5" x14ac:dyDescent="0.35">
      <c r="A82" s="8"/>
      <c r="B82" s="21" t="s">
        <v>41</v>
      </c>
      <c r="C82" s="33" t="s">
        <v>0</v>
      </c>
      <c r="D82" s="32">
        <f t="shared" si="0"/>
        <v>1</v>
      </c>
      <c r="E82" s="22" t="s">
        <v>113</v>
      </c>
      <c r="F82" s="34"/>
      <c r="H82" s="6"/>
    </row>
    <row r="83" spans="1:8" ht="29" x14ac:dyDescent="0.35">
      <c r="A83" s="8"/>
      <c r="B83" s="21" t="s">
        <v>36</v>
      </c>
      <c r="C83" s="33" t="s">
        <v>0</v>
      </c>
      <c r="D83" s="32">
        <f t="shared" si="0"/>
        <v>1</v>
      </c>
      <c r="E83" s="22" t="s">
        <v>37</v>
      </c>
      <c r="F83" s="34"/>
    </row>
    <row r="84" spans="1:8" ht="43.5" x14ac:dyDescent="0.35">
      <c r="A84" s="8"/>
      <c r="B84" s="21" t="s">
        <v>42</v>
      </c>
      <c r="C84" s="33" t="s">
        <v>0</v>
      </c>
      <c r="D84" s="32">
        <f>IF(C84="Yes",0.5,0)</f>
        <v>0.5</v>
      </c>
      <c r="E84" s="22" t="s">
        <v>43</v>
      </c>
      <c r="F84" s="34"/>
    </row>
    <row r="85" spans="1:8" ht="58" x14ac:dyDescent="0.35">
      <c r="A85" s="8"/>
      <c r="B85" s="21" t="s">
        <v>33</v>
      </c>
      <c r="C85" s="33" t="s">
        <v>0</v>
      </c>
      <c r="D85" s="32">
        <f>IF(C85="Yes",1,0)</f>
        <v>1</v>
      </c>
      <c r="E85" s="22" t="s">
        <v>114</v>
      </c>
      <c r="F85" s="34"/>
    </row>
    <row r="86" spans="1:8" ht="58" x14ac:dyDescent="0.35">
      <c r="B86" s="21" t="s">
        <v>34</v>
      </c>
      <c r="C86" s="33" t="s">
        <v>0</v>
      </c>
      <c r="D86" s="32">
        <f>IF(C86="Yes",1,0)</f>
        <v>1</v>
      </c>
      <c r="E86" s="22" t="s">
        <v>114</v>
      </c>
      <c r="F86" s="34"/>
    </row>
    <row r="87" spans="1:8" ht="58" x14ac:dyDescent="0.35">
      <c r="A87" s="8"/>
      <c r="B87" s="21" t="s">
        <v>35</v>
      </c>
      <c r="C87" s="33" t="s">
        <v>0</v>
      </c>
      <c r="D87" s="32">
        <f>IF(C87="Yes",1,0)</f>
        <v>1</v>
      </c>
      <c r="E87" s="22" t="s">
        <v>114</v>
      </c>
      <c r="F87" s="34"/>
    </row>
    <row r="88" spans="1:8" ht="29" x14ac:dyDescent="0.35">
      <c r="A88" s="10"/>
      <c r="B88" s="37" t="s">
        <v>154</v>
      </c>
      <c r="C88" s="33" t="s">
        <v>0</v>
      </c>
      <c r="D88" s="32">
        <f>IF(C88="Yes",0.5,0)</f>
        <v>0.5</v>
      </c>
      <c r="E88" s="22" t="s">
        <v>115</v>
      </c>
      <c r="F88" s="34"/>
    </row>
    <row r="89" spans="1:8" ht="44" thickBot="1" x14ac:dyDescent="0.4">
      <c r="A89" s="10"/>
      <c r="B89" s="38" t="s">
        <v>153</v>
      </c>
      <c r="C89" s="39" t="s">
        <v>0</v>
      </c>
      <c r="D89" s="40">
        <f>IF(C89="Yes",0.5,0)</f>
        <v>0.5</v>
      </c>
      <c r="E89" s="24" t="s">
        <v>117</v>
      </c>
      <c r="F89" s="41"/>
    </row>
    <row r="90" spans="1:8" ht="15" customHeight="1" x14ac:dyDescent="0.35">
      <c r="C90" s="7"/>
    </row>
    <row r="91" spans="1:8" ht="15" thickBot="1" x14ac:dyDescent="0.4">
      <c r="C91"/>
      <c r="D91" s="55"/>
    </row>
    <row r="92" spans="1:8" ht="15" thickBot="1" x14ac:dyDescent="0.4">
      <c r="B92" s="1"/>
      <c r="C92" s="50" t="s">
        <v>46</v>
      </c>
      <c r="D92" s="51">
        <f>SUM(D64:D89)</f>
        <v>37.5</v>
      </c>
    </row>
    <row r="93" spans="1:8" ht="15" thickBot="1" x14ac:dyDescent="0.4">
      <c r="B93" s="1"/>
      <c r="C93" s="50" t="s">
        <v>47</v>
      </c>
      <c r="D93" s="51">
        <f>IF(AND(C64="Yes",C65="Yes"),38.5,IF(AND(C64="No",C65="No",C66="Yes"),36.5,37.5))</f>
        <v>37.5</v>
      </c>
      <c r="E93" s="56"/>
    </row>
    <row r="94" spans="1:8" ht="15" thickBot="1" x14ac:dyDescent="0.4">
      <c r="A94" s="1"/>
      <c r="C94" s="50" t="s">
        <v>118</v>
      </c>
      <c r="D94" s="52">
        <f>IF(AND(C64="Yes",C65="Yes"),29.5,IF(AND(C64="No",C65="No",C66="Yes"),27.5,28.5))</f>
        <v>28.5</v>
      </c>
    </row>
    <row r="95" spans="1:8" x14ac:dyDescent="0.35">
      <c r="C95"/>
    </row>
    <row r="96" spans="1:8" x14ac:dyDescent="0.35">
      <c r="C96"/>
      <c r="D96" s="55"/>
    </row>
    <row r="97" spans="3:4" x14ac:dyDescent="0.35">
      <c r="D97" s="56"/>
    </row>
    <row r="98" spans="3:4" x14ac:dyDescent="0.35">
      <c r="D98" s="56"/>
    </row>
    <row r="105" spans="3:4" x14ac:dyDescent="0.35">
      <c r="C105"/>
    </row>
    <row r="106" spans="3:4" x14ac:dyDescent="0.35">
      <c r="C106"/>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3" priority="16" operator="equal">
      <formula>"No"</formula>
    </cfRule>
  </conditionalFormatting>
  <conditionalFormatting sqref="C14:D16">
    <cfRule type="cellIs" dxfId="12" priority="11" operator="equal">
      <formula>"No"</formula>
    </cfRule>
  </conditionalFormatting>
  <conditionalFormatting sqref="C18:D18">
    <cfRule type="cellIs" dxfId="11" priority="42" operator="equal">
      <formula>"No"</formula>
    </cfRule>
  </conditionalFormatting>
  <conditionalFormatting sqref="C19:D19">
    <cfRule type="cellIs" dxfId="10" priority="51" operator="equal">
      <formula>"Yes"</formula>
    </cfRule>
  </conditionalFormatting>
  <conditionalFormatting sqref="C20:D20">
    <cfRule type="cellIs" dxfId="9" priority="38" operator="equal">
      <formula>"No"</formula>
    </cfRule>
  </conditionalFormatting>
  <conditionalFormatting sqref="C22:D22">
    <cfRule type="cellIs" dxfId="8" priority="34" operator="equal">
      <formula>"No"</formula>
    </cfRule>
  </conditionalFormatting>
  <conditionalFormatting sqref="C23:D23">
    <cfRule type="cellIs" dxfId="7" priority="50" operator="equal">
      <formula>"Yes"</formula>
    </cfRule>
  </conditionalFormatting>
  <conditionalFormatting sqref="C24:D24">
    <cfRule type="cellIs" dxfId="6" priority="30" operator="equal">
      <formula>"No"</formula>
    </cfRule>
  </conditionalFormatting>
  <conditionalFormatting sqref="C26:D26">
    <cfRule type="cellIs" dxfId="5" priority="26" operator="equal">
      <formula>"No"</formula>
    </cfRule>
  </conditionalFormatting>
  <conditionalFormatting sqref="C28:D28">
    <cfRule type="cellIs" dxfId="4" priority="22" operator="equal">
      <formula>"No"</formula>
    </cfRule>
  </conditionalFormatting>
  <conditionalFormatting sqref="C30:D30">
    <cfRule type="cellIs" dxfId="3" priority="46" operator="equal">
      <formula>"No"</formula>
    </cfRule>
  </conditionalFormatting>
  <conditionalFormatting sqref="D31">
    <cfRule type="cellIs" dxfId="2" priority="56" operator="equal">
      <formula>"Yes"</formula>
    </cfRule>
  </conditionalFormatting>
  <conditionalFormatting sqref="D92">
    <cfRule type="cellIs" dxfId="1" priority="15" operator="lessThan">
      <formula>#REF!</formula>
    </cfRule>
  </conditionalFormatting>
  <conditionalFormatting sqref="E64:F89">
    <cfRule type="cellIs" dxfId="0" priority="1" operator="equal">
      <formula>"No"</formula>
    </cfRule>
  </conditionalFormatting>
  <dataValidations count="2">
    <dataValidation type="list" allowBlank="1" showInputMessage="1" showErrorMessage="1" sqref="C38:C56 C66 C68:C69" xr:uid="{ABD0C61D-8E39-48F4-9C01-3B67470F03BF}">
      <formula1>"Yes, No, N/A"</formula1>
    </dataValidation>
    <dataValidation type="list" allowBlank="1" showInputMessage="1" showErrorMessage="1" sqref="D31 C28 C14 C30 C16 C26 C18:C20 C22:C24 C70:C89 C64:C65 C67" xr:uid="{2C5104F6-A95E-44D4-9496-6E4CE633A8C4}">
      <formula1>"Yes, No"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6503-FEE8-4074-9265-7C41DC58574B}">
  <dimension ref="A1"/>
  <sheetViews>
    <sheetView workbookViewId="0">
      <selection activeCell="H28" sqref="H28:H29"/>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AD2-A133-441B-8E58-1F618A9A6ACC}">
  <dimension ref="A2:N115"/>
  <sheetViews>
    <sheetView topLeftCell="A89" zoomScale="130" zoomScaleNormal="130" workbookViewId="0">
      <selection activeCell="H28" sqref="H28:H29"/>
    </sheetView>
  </sheetViews>
  <sheetFormatPr defaultRowHeight="14.5" outlineLevelRow="2" x14ac:dyDescent="0.35"/>
  <cols>
    <col min="2" max="2" width="4.1796875" customWidth="1"/>
    <col min="3" max="3" width="43.26953125" customWidth="1"/>
    <col min="4" max="4" width="16.1796875" style="3" customWidth="1"/>
    <col min="5" max="5" width="22.54296875" customWidth="1"/>
    <col min="6" max="6" width="19.54296875" customWidth="1"/>
    <col min="7" max="7" width="34.7265625" customWidth="1"/>
    <col min="8" max="8" width="31.7265625" customWidth="1"/>
    <col min="9" max="10" width="27" customWidth="1"/>
    <col min="11" max="11" width="13.453125" customWidth="1"/>
    <col min="14" max="14" width="72" customWidth="1"/>
    <col min="15" max="16" width="19.453125" customWidth="1"/>
    <col min="17" max="17" width="14.1796875" customWidth="1"/>
    <col min="19" max="19" width="18" customWidth="1"/>
  </cols>
  <sheetData>
    <row r="2" spans="3:14" x14ac:dyDescent="0.35">
      <c r="C2" s="25" t="s">
        <v>2</v>
      </c>
      <c r="D2" s="28"/>
    </row>
    <row r="3" spans="3:14" x14ac:dyDescent="0.35">
      <c r="C3" s="26" t="s">
        <v>3</v>
      </c>
      <c r="D3" s="29"/>
    </row>
    <row r="4" spans="3:14" x14ac:dyDescent="0.35">
      <c r="C4" s="26" t="s">
        <v>4</v>
      </c>
      <c r="D4" s="30"/>
    </row>
    <row r="5" spans="3:14" x14ac:dyDescent="0.35">
      <c r="C5" s="26" t="s">
        <v>5</v>
      </c>
      <c r="D5" s="30"/>
    </row>
    <row r="6" spans="3:14" x14ac:dyDescent="0.35">
      <c r="C6" s="26" t="s">
        <v>49</v>
      </c>
      <c r="D6" s="29"/>
    </row>
    <row r="7" spans="3:14" x14ac:dyDescent="0.35">
      <c r="C7" s="26" t="s">
        <v>50</v>
      </c>
      <c r="D7" s="29"/>
    </row>
    <row r="8" spans="3:14" x14ac:dyDescent="0.35">
      <c r="C8" s="27" t="s">
        <v>51</v>
      </c>
      <c r="D8" s="31"/>
    </row>
    <row r="9" spans="3:14" x14ac:dyDescent="0.35">
      <c r="C9" s="2"/>
      <c r="E9" t="s">
        <v>6</v>
      </c>
    </row>
    <row r="10" spans="3:14" hidden="1" outlineLevel="1" x14ac:dyDescent="0.35">
      <c r="C10" s="1" t="s">
        <v>52</v>
      </c>
      <c r="D10" s="2" t="s">
        <v>53</v>
      </c>
    </row>
    <row r="11" spans="3:14" hidden="1" outlineLevel="1" x14ac:dyDescent="0.35"/>
    <row r="12" spans="3:14" hidden="1" outlineLevel="1" x14ac:dyDescent="0.35">
      <c r="C12" s="118" t="s">
        <v>7</v>
      </c>
      <c r="D12" s="124" t="s">
        <v>54</v>
      </c>
      <c r="E12" s="124" t="s">
        <v>8</v>
      </c>
      <c r="F12" s="102"/>
      <c r="G12" s="126" t="s">
        <v>55</v>
      </c>
    </row>
    <row r="13" spans="3:14" ht="15.75" hidden="1" customHeight="1" outlineLevel="1" thickBot="1" x14ac:dyDescent="0.4">
      <c r="C13" s="119"/>
      <c r="D13" s="125"/>
      <c r="E13" s="125"/>
      <c r="F13" s="103"/>
      <c r="G13" s="127"/>
      <c r="N13" s="1"/>
    </row>
    <row r="14" spans="3:14" ht="105" hidden="1" customHeight="1" outlineLevel="1" x14ac:dyDescent="0.35">
      <c r="C14" s="19" t="s">
        <v>9</v>
      </c>
      <c r="D14" s="20" t="s">
        <v>0</v>
      </c>
      <c r="E14" s="22" t="s">
        <v>56</v>
      </c>
      <c r="F14" s="71"/>
      <c r="G14" s="15"/>
    </row>
    <row r="15" spans="3:14" hidden="1" outlineLevel="1" x14ac:dyDescent="0.35">
      <c r="C15" s="11"/>
      <c r="D15" s="13"/>
      <c r="E15" s="13"/>
      <c r="F15" s="13"/>
      <c r="G15" s="16"/>
    </row>
    <row r="16" spans="3:14" ht="45" hidden="1" customHeight="1" outlineLevel="1" x14ac:dyDescent="0.35">
      <c r="C16" s="19" t="s">
        <v>10</v>
      </c>
      <c r="D16" s="22" t="s">
        <v>0</v>
      </c>
      <c r="E16" s="22" t="s">
        <v>57</v>
      </c>
      <c r="F16" s="72"/>
      <c r="G16" s="17"/>
    </row>
    <row r="17" spans="2:7" hidden="1" outlineLevel="1" x14ac:dyDescent="0.35">
      <c r="C17" s="11"/>
      <c r="D17" s="14"/>
      <c r="E17" s="13"/>
      <c r="F17" s="13"/>
      <c r="G17" s="16"/>
    </row>
    <row r="18" spans="2:7" ht="75" hidden="1" customHeight="1" outlineLevel="1" x14ac:dyDescent="0.35">
      <c r="C18" s="21" t="s">
        <v>58</v>
      </c>
      <c r="D18" s="22" t="s">
        <v>0</v>
      </c>
      <c r="E18" s="22" t="s">
        <v>59</v>
      </c>
      <c r="F18" s="72"/>
      <c r="G18" s="17"/>
    </row>
    <row r="19" spans="2:7" hidden="1" outlineLevel="1" x14ac:dyDescent="0.35">
      <c r="C19" s="11"/>
      <c r="D19" s="14"/>
      <c r="E19" s="13"/>
      <c r="F19" s="13"/>
      <c r="G19" s="16"/>
    </row>
    <row r="20" spans="2:7" ht="58" hidden="1" outlineLevel="1" x14ac:dyDescent="0.35">
      <c r="C20" s="21" t="s">
        <v>60</v>
      </c>
      <c r="D20" s="22" t="s">
        <v>0</v>
      </c>
      <c r="E20" s="22" t="s">
        <v>61</v>
      </c>
      <c r="F20" s="72"/>
      <c r="G20" s="17"/>
    </row>
    <row r="21" spans="2:7" hidden="1" outlineLevel="1" x14ac:dyDescent="0.35">
      <c r="B21" s="1"/>
      <c r="C21" s="11"/>
      <c r="D21" s="14"/>
      <c r="E21" s="14"/>
      <c r="F21" s="14"/>
      <c r="G21" s="16"/>
    </row>
    <row r="22" spans="2:7" ht="42.75" hidden="1" customHeight="1" outlineLevel="1" x14ac:dyDescent="0.35">
      <c r="B22" s="1"/>
      <c r="C22" s="21" t="s">
        <v>11</v>
      </c>
      <c r="D22" s="22" t="s">
        <v>0</v>
      </c>
      <c r="E22" s="22" t="s">
        <v>62</v>
      </c>
      <c r="F22" s="72"/>
      <c r="G22" s="17"/>
    </row>
    <row r="23" spans="2:7" hidden="1" outlineLevel="1" x14ac:dyDescent="0.35">
      <c r="B23" s="1"/>
      <c r="C23" s="11"/>
      <c r="D23" s="14"/>
      <c r="E23" s="13"/>
      <c r="F23" s="13"/>
      <c r="G23" s="16"/>
    </row>
    <row r="24" spans="2:7" ht="58" hidden="1" outlineLevel="1" x14ac:dyDescent="0.35">
      <c r="B24" s="1"/>
      <c r="C24" s="21" t="s">
        <v>63</v>
      </c>
      <c r="D24" s="22" t="s">
        <v>0</v>
      </c>
      <c r="E24" s="22" t="s">
        <v>64</v>
      </c>
      <c r="F24" s="72"/>
      <c r="G24" s="17"/>
    </row>
    <row r="25" spans="2:7" hidden="1" outlineLevel="1" x14ac:dyDescent="0.35">
      <c r="B25" s="1"/>
      <c r="C25" s="11"/>
      <c r="D25" s="14"/>
      <c r="E25" s="14"/>
      <c r="F25" s="14"/>
      <c r="G25" s="16"/>
    </row>
    <row r="26" spans="2:7" ht="58" hidden="1" outlineLevel="1" x14ac:dyDescent="0.35">
      <c r="C26" s="21" t="s">
        <v>65</v>
      </c>
      <c r="D26" s="22" t="s">
        <v>0</v>
      </c>
      <c r="E26" s="22" t="s">
        <v>66</v>
      </c>
      <c r="F26" s="72"/>
      <c r="G26" s="17"/>
    </row>
    <row r="27" spans="2:7" hidden="1" outlineLevel="1" x14ac:dyDescent="0.35">
      <c r="C27" s="11"/>
      <c r="D27" s="14"/>
      <c r="E27" s="14"/>
      <c r="F27" s="14"/>
      <c r="G27" s="16"/>
    </row>
    <row r="28" spans="2:7" ht="72.5" hidden="1" outlineLevel="1" x14ac:dyDescent="0.35">
      <c r="C28" s="21" t="s">
        <v>67</v>
      </c>
      <c r="D28" s="53" t="s">
        <v>0</v>
      </c>
      <c r="E28" s="53" t="s">
        <v>64</v>
      </c>
      <c r="F28" s="73"/>
      <c r="G28" s="54"/>
    </row>
    <row r="29" spans="2:7" hidden="1" outlineLevel="1" x14ac:dyDescent="0.35">
      <c r="C29" s="11"/>
      <c r="D29" s="14"/>
      <c r="E29" s="14"/>
      <c r="F29" s="14"/>
      <c r="G29" s="16"/>
    </row>
    <row r="30" spans="2:7" ht="49.5" hidden="1" customHeight="1" outlineLevel="1" thickBot="1" x14ac:dyDescent="0.4">
      <c r="C30" s="23" t="s">
        <v>68</v>
      </c>
      <c r="D30" s="24" t="s">
        <v>0</v>
      </c>
      <c r="E30" s="24" t="s">
        <v>64</v>
      </c>
      <c r="F30" s="74"/>
      <c r="G30" s="18"/>
    </row>
    <row r="31" spans="2:7" hidden="1" outlineLevel="1" x14ac:dyDescent="0.35">
      <c r="C31" s="8"/>
      <c r="G31" s="8"/>
    </row>
    <row r="32" spans="2:7" hidden="1" outlineLevel="1" x14ac:dyDescent="0.35">
      <c r="C32" s="2"/>
      <c r="E32" s="5" t="s">
        <v>69</v>
      </c>
      <c r="F32" s="5"/>
    </row>
    <row r="33" spans="3:8" hidden="1" outlineLevel="1" x14ac:dyDescent="0.35">
      <c r="C33" s="2"/>
      <c r="E33" s="5"/>
      <c r="F33" s="5"/>
    </row>
    <row r="34" spans="3:8" hidden="1" outlineLevel="2" x14ac:dyDescent="0.35">
      <c r="C34" s="1" t="s">
        <v>70</v>
      </c>
      <c r="D34" s="2" t="s">
        <v>71</v>
      </c>
      <c r="E34" s="3"/>
      <c r="F34" s="3"/>
      <c r="G34" s="3"/>
    </row>
    <row r="35" spans="3:8" hidden="1" outlineLevel="2" x14ac:dyDescent="0.35">
      <c r="C35" s="3"/>
      <c r="E35" s="3"/>
      <c r="F35" s="3"/>
      <c r="G35" s="3"/>
      <c r="H35" s="3"/>
    </row>
    <row r="36" spans="3:8" hidden="1" outlineLevel="2" x14ac:dyDescent="0.35">
      <c r="C36" s="118" t="s">
        <v>72</v>
      </c>
      <c r="D36" s="120" t="s">
        <v>73</v>
      </c>
      <c r="E36" s="120" t="s">
        <v>8</v>
      </c>
      <c r="F36" s="104"/>
      <c r="G36" s="122" t="s">
        <v>74</v>
      </c>
      <c r="H36" s="47"/>
    </row>
    <row r="37" spans="3:8" ht="15" hidden="1" outlineLevel="2" thickBot="1" x14ac:dyDescent="0.4">
      <c r="C37" s="119"/>
      <c r="D37" s="121"/>
      <c r="E37" s="121"/>
      <c r="F37" s="105"/>
      <c r="G37" s="123"/>
      <c r="H37" s="47"/>
    </row>
    <row r="38" spans="3:8" ht="29" hidden="1" outlineLevel="2" x14ac:dyDescent="0.35">
      <c r="C38" s="45" t="s">
        <v>75</v>
      </c>
      <c r="D38" s="46" t="s">
        <v>0</v>
      </c>
      <c r="E38" s="48" t="s">
        <v>76</v>
      </c>
      <c r="F38" s="48"/>
      <c r="G38" s="45"/>
      <c r="H38" s="12"/>
    </row>
    <row r="39" spans="3:8" hidden="1" outlineLevel="2" x14ac:dyDescent="0.35">
      <c r="C39" s="43" t="s">
        <v>77</v>
      </c>
      <c r="D39" s="42" t="s">
        <v>0</v>
      </c>
      <c r="E39" s="49" t="s">
        <v>76</v>
      </c>
      <c r="F39" s="49"/>
      <c r="G39" s="43"/>
      <c r="H39" s="12"/>
    </row>
    <row r="40" spans="3:8" hidden="1" outlineLevel="2" x14ac:dyDescent="0.35">
      <c r="C40" s="43" t="s">
        <v>78</v>
      </c>
      <c r="D40" s="42" t="s">
        <v>0</v>
      </c>
      <c r="E40" s="49" t="s">
        <v>76</v>
      </c>
      <c r="F40" s="49"/>
      <c r="G40" s="43"/>
      <c r="H40" s="12"/>
    </row>
    <row r="41" spans="3:8" ht="29" hidden="1" outlineLevel="2" x14ac:dyDescent="0.35">
      <c r="C41" s="43" t="s">
        <v>79</v>
      </c>
      <c r="D41" s="42"/>
      <c r="E41" s="49"/>
      <c r="F41" s="49"/>
      <c r="G41" s="43"/>
      <c r="H41" s="12"/>
    </row>
    <row r="42" spans="3:8" hidden="1" outlineLevel="2" x14ac:dyDescent="0.35">
      <c r="C42" s="43" t="s">
        <v>80</v>
      </c>
      <c r="D42" s="42" t="s">
        <v>0</v>
      </c>
      <c r="E42" s="49" t="s">
        <v>76</v>
      </c>
      <c r="F42" s="49"/>
      <c r="G42" s="43"/>
      <c r="H42" s="12"/>
    </row>
    <row r="43" spans="3:8" hidden="1" outlineLevel="2" x14ac:dyDescent="0.35">
      <c r="C43" s="44" t="s">
        <v>81</v>
      </c>
      <c r="D43" s="42" t="s">
        <v>0</v>
      </c>
      <c r="E43" s="49" t="s">
        <v>76</v>
      </c>
      <c r="F43" s="49"/>
      <c r="G43" s="43"/>
      <c r="H43" s="12"/>
    </row>
    <row r="44" spans="3:8" ht="29" hidden="1" outlineLevel="2" x14ac:dyDescent="0.35">
      <c r="C44" s="43" t="s">
        <v>82</v>
      </c>
      <c r="D44" s="42" t="s">
        <v>0</v>
      </c>
      <c r="E44" s="49" t="s">
        <v>76</v>
      </c>
      <c r="F44" s="49"/>
      <c r="G44" s="43"/>
      <c r="H44" s="12"/>
    </row>
    <row r="45" spans="3:8" ht="29" hidden="1" outlineLevel="2" x14ac:dyDescent="0.35">
      <c r="C45" s="43" t="s">
        <v>83</v>
      </c>
      <c r="D45" s="42" t="s">
        <v>0</v>
      </c>
      <c r="E45" s="49" t="s">
        <v>76</v>
      </c>
      <c r="F45" s="49"/>
      <c r="G45" s="43"/>
      <c r="H45" s="12"/>
    </row>
    <row r="46" spans="3:8" ht="29" hidden="1" outlineLevel="2" x14ac:dyDescent="0.35">
      <c r="C46" s="43" t="s">
        <v>84</v>
      </c>
      <c r="D46" s="42" t="s">
        <v>0</v>
      </c>
      <c r="E46" s="49" t="s">
        <v>76</v>
      </c>
      <c r="F46" s="49"/>
      <c r="G46" s="43"/>
      <c r="H46" s="12"/>
    </row>
    <row r="47" spans="3:8" ht="29" hidden="1" outlineLevel="2" x14ac:dyDescent="0.35">
      <c r="C47" s="43" t="s">
        <v>85</v>
      </c>
      <c r="D47" s="42" t="s">
        <v>0</v>
      </c>
      <c r="E47" s="49" t="s">
        <v>76</v>
      </c>
      <c r="F47" s="49"/>
      <c r="G47" s="43"/>
      <c r="H47" s="12"/>
    </row>
    <row r="48" spans="3:8" ht="29" hidden="1" outlineLevel="2" x14ac:dyDescent="0.35">
      <c r="C48" s="43" t="s">
        <v>86</v>
      </c>
      <c r="D48" s="42" t="s">
        <v>0</v>
      </c>
      <c r="E48" s="49" t="s">
        <v>76</v>
      </c>
      <c r="F48" s="49"/>
      <c r="G48" s="43"/>
      <c r="H48" s="12"/>
    </row>
    <row r="49" spans="2:13" hidden="1" outlineLevel="2" x14ac:dyDescent="0.35">
      <c r="C49" s="43" t="s">
        <v>87</v>
      </c>
      <c r="D49" s="42" t="s">
        <v>0</v>
      </c>
      <c r="E49" s="49" t="s">
        <v>76</v>
      </c>
      <c r="F49" s="49"/>
      <c r="G49" s="43"/>
      <c r="H49" s="12"/>
    </row>
    <row r="50" spans="2:13" ht="29" hidden="1" outlineLevel="2" x14ac:dyDescent="0.35">
      <c r="C50" s="43" t="s">
        <v>88</v>
      </c>
      <c r="D50" s="42" t="s">
        <v>0</v>
      </c>
      <c r="E50" s="49" t="s">
        <v>76</v>
      </c>
      <c r="F50" s="49"/>
      <c r="G50" s="43"/>
      <c r="H50" s="12" t="s">
        <v>89</v>
      </c>
    </row>
    <row r="51" spans="2:13" ht="29" hidden="1" outlineLevel="2" x14ac:dyDescent="0.35">
      <c r="C51" s="43" t="s">
        <v>90</v>
      </c>
      <c r="D51" s="42" t="s">
        <v>0</v>
      </c>
      <c r="E51" s="49" t="s">
        <v>76</v>
      </c>
      <c r="F51" s="49"/>
      <c r="G51" s="43"/>
      <c r="H51" s="12" t="s">
        <v>89</v>
      </c>
    </row>
    <row r="52" spans="2:13" ht="29" hidden="1" outlineLevel="2" x14ac:dyDescent="0.35">
      <c r="C52" s="43" t="s">
        <v>91</v>
      </c>
      <c r="D52" s="42" t="s">
        <v>0</v>
      </c>
      <c r="E52" s="49" t="s">
        <v>76</v>
      </c>
      <c r="F52" s="49"/>
      <c r="G52" s="43"/>
      <c r="H52" s="12" t="s">
        <v>89</v>
      </c>
      <c r="I52" s="9"/>
      <c r="J52" s="9"/>
      <c r="K52" s="9"/>
      <c r="L52" s="9"/>
      <c r="M52" s="9"/>
    </row>
    <row r="53" spans="2:13" ht="43.5" hidden="1" outlineLevel="2" x14ac:dyDescent="0.35">
      <c r="C53" s="43" t="s">
        <v>92</v>
      </c>
      <c r="D53" s="42" t="s">
        <v>0</v>
      </c>
      <c r="E53" s="49" t="s">
        <v>76</v>
      </c>
      <c r="F53" s="49"/>
      <c r="G53" s="43"/>
      <c r="H53" s="12" t="s">
        <v>89</v>
      </c>
      <c r="I53" s="9"/>
      <c r="J53" s="9"/>
      <c r="K53" s="9"/>
      <c r="L53" s="9"/>
      <c r="M53" s="9"/>
    </row>
    <row r="54" spans="2:13" ht="29" hidden="1" outlineLevel="2" x14ac:dyDescent="0.35">
      <c r="C54" s="43" t="s">
        <v>93</v>
      </c>
      <c r="D54" s="42" t="s">
        <v>0</v>
      </c>
      <c r="E54" s="49" t="s">
        <v>76</v>
      </c>
      <c r="F54" s="49"/>
      <c r="G54" s="43"/>
      <c r="H54" s="12"/>
      <c r="I54" s="9"/>
      <c r="J54" s="9"/>
      <c r="K54" s="9"/>
      <c r="L54" s="9"/>
      <c r="M54" s="9"/>
    </row>
    <row r="55" spans="2:13" ht="43.5" hidden="1" outlineLevel="2" x14ac:dyDescent="0.35">
      <c r="C55" s="43" t="s">
        <v>94</v>
      </c>
      <c r="D55" s="42" t="s">
        <v>0</v>
      </c>
      <c r="E55" s="49" t="s">
        <v>76</v>
      </c>
      <c r="F55" s="49"/>
      <c r="G55" s="43"/>
      <c r="H55" s="12"/>
      <c r="I55" s="9"/>
      <c r="J55" s="9"/>
      <c r="K55" s="9"/>
      <c r="L55" s="9"/>
      <c r="M55" s="9"/>
    </row>
    <row r="56" spans="2:13" ht="43.5" hidden="1" outlineLevel="2" x14ac:dyDescent="0.35">
      <c r="C56" s="43" t="s">
        <v>95</v>
      </c>
      <c r="D56" s="42" t="s">
        <v>0</v>
      </c>
      <c r="E56" s="49" t="s">
        <v>76</v>
      </c>
      <c r="F56" s="49"/>
      <c r="G56" s="43"/>
      <c r="H56" s="12" t="s">
        <v>89</v>
      </c>
      <c r="I56" s="4"/>
      <c r="J56" s="4"/>
      <c r="K56" s="4"/>
      <c r="L56" s="4"/>
      <c r="M56" s="4"/>
    </row>
    <row r="57" spans="2:13" hidden="1" outlineLevel="2" x14ac:dyDescent="0.35">
      <c r="H57" s="12" t="s">
        <v>89</v>
      </c>
      <c r="I57" s="4"/>
      <c r="J57" s="4"/>
      <c r="K57" s="4"/>
      <c r="L57" s="4"/>
      <c r="M57" s="4"/>
    </row>
    <row r="58" spans="2:13" hidden="1" outlineLevel="1" collapsed="1" x14ac:dyDescent="0.35">
      <c r="C58" s="2"/>
      <c r="E58" s="5" t="s">
        <v>96</v>
      </c>
      <c r="F58" s="5"/>
    </row>
    <row r="59" spans="2:13" collapsed="1" x14ac:dyDescent="0.35">
      <c r="C59" s="2"/>
      <c r="E59" s="5"/>
      <c r="F59" s="5"/>
    </row>
    <row r="60" spans="2:13" x14ac:dyDescent="0.35">
      <c r="C60" s="1" t="s">
        <v>70</v>
      </c>
      <c r="D60" s="2" t="s">
        <v>13</v>
      </c>
    </row>
    <row r="61" spans="2:13" ht="15" thickBot="1" x14ac:dyDescent="0.4">
      <c r="C61" s="2"/>
      <c r="D61" s="2"/>
    </row>
    <row r="62" spans="2:13" x14ac:dyDescent="0.35">
      <c r="C62" s="118" t="s">
        <v>97</v>
      </c>
      <c r="D62" s="120" t="s">
        <v>14</v>
      </c>
      <c r="E62" s="120" t="s">
        <v>15</v>
      </c>
      <c r="F62" s="104"/>
      <c r="G62" s="104"/>
      <c r="H62" s="122" t="s">
        <v>55</v>
      </c>
    </row>
    <row r="63" spans="2:13" ht="36.75" customHeight="1" thickBot="1" x14ac:dyDescent="0.4">
      <c r="B63" t="s">
        <v>98</v>
      </c>
      <c r="C63" s="119"/>
      <c r="D63" s="121"/>
      <c r="E63" s="121"/>
      <c r="F63" s="105"/>
      <c r="G63" s="105" t="s">
        <v>8</v>
      </c>
      <c r="H63" s="123"/>
    </row>
    <row r="64" spans="2:13" ht="167.25" customHeight="1" x14ac:dyDescent="0.35">
      <c r="B64">
        <v>1</v>
      </c>
      <c r="C64" s="57" t="s">
        <v>99</v>
      </c>
      <c r="D64" s="58" t="s">
        <v>0</v>
      </c>
      <c r="E64" s="32">
        <f>IF(D64="Yes",7,0)</f>
        <v>7</v>
      </c>
      <c r="F64" s="59"/>
      <c r="G64" s="60" t="s">
        <v>100</v>
      </c>
      <c r="H64" s="61"/>
    </row>
    <row r="65" spans="2:10" ht="115.5" customHeight="1" x14ac:dyDescent="0.35">
      <c r="B65">
        <f>+B64+1</f>
        <v>2</v>
      </c>
      <c r="C65" s="57" t="s">
        <v>101</v>
      </c>
      <c r="D65" s="58" t="s">
        <v>0</v>
      </c>
      <c r="E65" s="32">
        <f>IF(D65="Yes",10,0)</f>
        <v>10</v>
      </c>
      <c r="F65" s="59"/>
      <c r="G65" s="60" t="s">
        <v>102</v>
      </c>
      <c r="H65" s="61"/>
    </row>
    <row r="66" spans="2:10" ht="54" customHeight="1" x14ac:dyDescent="0.35">
      <c r="C66" s="70" t="s">
        <v>103</v>
      </c>
      <c r="D66" s="58" t="s">
        <v>1</v>
      </c>
      <c r="E66" s="59" t="s">
        <v>12</v>
      </c>
      <c r="F66" s="59"/>
      <c r="G66" s="60" t="s">
        <v>104</v>
      </c>
      <c r="H66" s="61"/>
    </row>
    <row r="67" spans="2:10" ht="54" customHeight="1" x14ac:dyDescent="0.35">
      <c r="B67" t="s">
        <v>105</v>
      </c>
      <c r="C67" s="36" t="s">
        <v>20</v>
      </c>
      <c r="D67" s="58" t="s">
        <v>0</v>
      </c>
      <c r="E67" s="59">
        <f>IF(AND(D67="Yes",D66="Yes"),10,0)</f>
        <v>0</v>
      </c>
      <c r="F67" s="59"/>
      <c r="G67" s="60"/>
      <c r="H67" s="61"/>
    </row>
    <row r="68" spans="2:10" ht="54" customHeight="1" x14ac:dyDescent="0.35">
      <c r="B68" t="s">
        <v>106</v>
      </c>
      <c r="C68" s="36" t="s">
        <v>21</v>
      </c>
      <c r="D68" s="58" t="s">
        <v>12</v>
      </c>
      <c r="E68" s="59">
        <f>IF(AND(D66="Yes",D67="No",D68="Yes",),7.5,0)</f>
        <v>0</v>
      </c>
      <c r="F68" s="59"/>
      <c r="G68" s="22" t="s">
        <v>107</v>
      </c>
      <c r="H68" s="61"/>
    </row>
    <row r="69" spans="2:10" ht="29" x14ac:dyDescent="0.35">
      <c r="B69">
        <v>4</v>
      </c>
      <c r="C69" s="35" t="s">
        <v>22</v>
      </c>
      <c r="D69" s="33" t="s">
        <v>0</v>
      </c>
      <c r="E69" s="32">
        <f>IF(D69="Yes",0.5,0)</f>
        <v>0.5</v>
      </c>
      <c r="F69" s="32"/>
      <c r="G69" s="22" t="s">
        <v>108</v>
      </c>
      <c r="H69" s="34"/>
    </row>
    <row r="70" spans="2:10" ht="58" x14ac:dyDescent="0.35">
      <c r="B70">
        <f>B69+1</f>
        <v>5</v>
      </c>
      <c r="C70" s="21" t="s">
        <v>23</v>
      </c>
      <c r="D70" s="33" t="s">
        <v>0</v>
      </c>
      <c r="E70" s="32">
        <f>IF(D70="Yes",0.5,0)</f>
        <v>0.5</v>
      </c>
      <c r="F70" s="32"/>
      <c r="G70" s="22" t="s">
        <v>108</v>
      </c>
      <c r="H70" s="34"/>
    </row>
    <row r="71" spans="2:10" ht="42.75" customHeight="1" x14ac:dyDescent="0.35">
      <c r="B71">
        <f t="shared" ref="B71:B88" si="0">B70+1</f>
        <v>6</v>
      </c>
      <c r="C71" s="21" t="s">
        <v>24</v>
      </c>
      <c r="D71" s="33" t="s">
        <v>0</v>
      </c>
      <c r="E71" s="32">
        <f>IF(D71="Yes",0.5,0)</f>
        <v>0.5</v>
      </c>
      <c r="F71" s="32"/>
      <c r="G71" s="22" t="s">
        <v>109</v>
      </c>
      <c r="H71" s="34"/>
    </row>
    <row r="72" spans="2:10" ht="58" x14ac:dyDescent="0.35">
      <c r="B72">
        <f t="shared" si="0"/>
        <v>7</v>
      </c>
      <c r="C72" s="21" t="s">
        <v>26</v>
      </c>
      <c r="D72" s="33" t="s">
        <v>0</v>
      </c>
      <c r="E72" s="32">
        <f>IF(D72="Yes",0.5,0)</f>
        <v>0.5</v>
      </c>
      <c r="F72" s="32"/>
      <c r="G72" s="22" t="s">
        <v>110</v>
      </c>
      <c r="H72" s="34"/>
    </row>
    <row r="73" spans="2:10" ht="58" x14ac:dyDescent="0.35">
      <c r="B73">
        <f t="shared" si="0"/>
        <v>8</v>
      </c>
      <c r="C73" s="21" t="s">
        <v>27</v>
      </c>
      <c r="D73" s="33" t="s">
        <v>0</v>
      </c>
      <c r="E73" s="32">
        <f t="shared" ref="E73:E82" si="1">IF(D73="Yes",1,0)</f>
        <v>1</v>
      </c>
      <c r="F73" s="32"/>
      <c r="G73" s="22" t="s">
        <v>111</v>
      </c>
      <c r="H73" s="34"/>
    </row>
    <row r="74" spans="2:10" ht="52.5" customHeight="1" x14ac:dyDescent="0.35">
      <c r="B74">
        <f t="shared" si="0"/>
        <v>9</v>
      </c>
      <c r="C74" s="21" t="s">
        <v>28</v>
      </c>
      <c r="D74" s="33" t="s">
        <v>0</v>
      </c>
      <c r="E74" s="32">
        <f t="shared" si="1"/>
        <v>1</v>
      </c>
      <c r="F74" s="32"/>
      <c r="G74" s="22" t="s">
        <v>111</v>
      </c>
      <c r="H74" s="34"/>
    </row>
    <row r="75" spans="2:10" ht="43.5" x14ac:dyDescent="0.35">
      <c r="B75">
        <f t="shared" si="0"/>
        <v>10</v>
      </c>
      <c r="C75" s="21" t="s">
        <v>29</v>
      </c>
      <c r="D75" s="33" t="s">
        <v>0</v>
      </c>
      <c r="E75" s="32">
        <f t="shared" si="1"/>
        <v>1</v>
      </c>
      <c r="F75" s="32"/>
      <c r="G75" s="22" t="s">
        <v>112</v>
      </c>
      <c r="H75" s="34"/>
      <c r="J75" s="12"/>
    </row>
    <row r="76" spans="2:10" ht="43.5" x14ac:dyDescent="0.35">
      <c r="B76">
        <f t="shared" si="0"/>
        <v>11</v>
      </c>
      <c r="C76" s="21" t="s">
        <v>30</v>
      </c>
      <c r="D76" s="33" t="s">
        <v>0</v>
      </c>
      <c r="E76" s="32">
        <f t="shared" si="1"/>
        <v>1</v>
      </c>
      <c r="F76" s="32"/>
      <c r="G76" s="22" t="s">
        <v>112</v>
      </c>
      <c r="H76" s="34"/>
      <c r="J76" s="12"/>
    </row>
    <row r="77" spans="2:10" ht="58" x14ac:dyDescent="0.35">
      <c r="B77">
        <f t="shared" si="0"/>
        <v>12</v>
      </c>
      <c r="C77" s="21" t="s">
        <v>31</v>
      </c>
      <c r="D77" s="33" t="s">
        <v>0</v>
      </c>
      <c r="E77" s="32">
        <f t="shared" si="1"/>
        <v>1</v>
      </c>
      <c r="F77" s="32"/>
      <c r="G77" s="22" t="s">
        <v>37</v>
      </c>
      <c r="H77" s="34"/>
      <c r="J77" s="12"/>
    </row>
    <row r="78" spans="2:10" ht="58" x14ac:dyDescent="0.35">
      <c r="B78">
        <f t="shared" si="0"/>
        <v>13</v>
      </c>
      <c r="C78" s="36" t="s">
        <v>32</v>
      </c>
      <c r="D78" s="33" t="s">
        <v>0</v>
      </c>
      <c r="E78" s="32">
        <f t="shared" si="1"/>
        <v>1</v>
      </c>
      <c r="F78" s="32"/>
      <c r="G78" s="22" t="s">
        <v>37</v>
      </c>
      <c r="H78" s="34"/>
    </row>
    <row r="79" spans="2:10" ht="43.5" x14ac:dyDescent="0.35">
      <c r="B79">
        <f t="shared" si="0"/>
        <v>14</v>
      </c>
      <c r="C79" s="21" t="s">
        <v>38</v>
      </c>
      <c r="D79" s="33" t="s">
        <v>0</v>
      </c>
      <c r="E79" s="32">
        <f t="shared" si="1"/>
        <v>1</v>
      </c>
      <c r="F79" s="32"/>
      <c r="G79" s="22" t="s">
        <v>39</v>
      </c>
      <c r="H79" s="34"/>
    </row>
    <row r="80" spans="2:10" ht="58" x14ac:dyDescent="0.35">
      <c r="B80">
        <f t="shared" si="0"/>
        <v>15</v>
      </c>
      <c r="C80" s="21" t="s">
        <v>40</v>
      </c>
      <c r="D80" s="33" t="s">
        <v>0</v>
      </c>
      <c r="E80" s="32">
        <f t="shared" si="1"/>
        <v>1</v>
      </c>
      <c r="F80" s="32"/>
      <c r="G80" s="22" t="s">
        <v>113</v>
      </c>
      <c r="H80" s="34"/>
    </row>
    <row r="81" spans="1:10" ht="72.5" x14ac:dyDescent="0.35">
      <c r="B81">
        <f t="shared" si="0"/>
        <v>16</v>
      </c>
      <c r="C81" s="21" t="s">
        <v>41</v>
      </c>
      <c r="D81" s="33" t="s">
        <v>0</v>
      </c>
      <c r="E81" s="32">
        <f t="shared" si="1"/>
        <v>1</v>
      </c>
      <c r="F81" s="32"/>
      <c r="G81" s="22" t="s">
        <v>113</v>
      </c>
      <c r="H81" s="34"/>
      <c r="J81" s="6"/>
    </row>
    <row r="82" spans="1:10" ht="29" x14ac:dyDescent="0.35">
      <c r="B82">
        <f t="shared" si="0"/>
        <v>17</v>
      </c>
      <c r="C82" s="21" t="s">
        <v>36</v>
      </c>
      <c r="D82" s="33" t="s">
        <v>0</v>
      </c>
      <c r="E82" s="32">
        <f t="shared" si="1"/>
        <v>1</v>
      </c>
      <c r="F82" s="32"/>
      <c r="G82" s="22" t="s">
        <v>37</v>
      </c>
      <c r="H82" s="34"/>
    </row>
    <row r="83" spans="1:10" ht="58" x14ac:dyDescent="0.35">
      <c r="B83">
        <f t="shared" si="0"/>
        <v>18</v>
      </c>
      <c r="C83" s="21" t="s">
        <v>42</v>
      </c>
      <c r="D83" s="33" t="s">
        <v>0</v>
      </c>
      <c r="E83" s="32">
        <f>IF(D83="Yes",0.5,0)</f>
        <v>0.5</v>
      </c>
      <c r="F83" s="32"/>
      <c r="G83" s="22" t="s">
        <v>43</v>
      </c>
      <c r="H83" s="34"/>
    </row>
    <row r="84" spans="1:10" ht="72.5" x14ac:dyDescent="0.35">
      <c r="B84">
        <f t="shared" si="0"/>
        <v>19</v>
      </c>
      <c r="C84" s="21" t="s">
        <v>33</v>
      </c>
      <c r="D84" s="33" t="s">
        <v>0</v>
      </c>
      <c r="E84" s="32">
        <f>IF(D84="Yes",1,0)</f>
        <v>1</v>
      </c>
      <c r="F84" s="32"/>
      <c r="G84" s="22" t="s">
        <v>114</v>
      </c>
      <c r="H84" s="34"/>
    </row>
    <row r="85" spans="1:10" ht="58" x14ac:dyDescent="0.35">
      <c r="B85">
        <f t="shared" si="0"/>
        <v>20</v>
      </c>
      <c r="C85" s="21" t="s">
        <v>34</v>
      </c>
      <c r="D85" s="33" t="s">
        <v>0</v>
      </c>
      <c r="E85" s="32">
        <f>IF(D85="Yes",1,0)</f>
        <v>1</v>
      </c>
      <c r="F85" s="32"/>
      <c r="G85" s="22" t="s">
        <v>114</v>
      </c>
      <c r="H85" s="34"/>
    </row>
    <row r="86" spans="1:10" ht="58" x14ac:dyDescent="0.35">
      <c r="B86">
        <f t="shared" si="0"/>
        <v>21</v>
      </c>
      <c r="C86" s="21" t="s">
        <v>35</v>
      </c>
      <c r="D86" s="33" t="s">
        <v>0</v>
      </c>
      <c r="E86" s="32">
        <f>IF(D86="Yes",1,0)</f>
        <v>1</v>
      </c>
      <c r="F86" s="32"/>
      <c r="G86" s="22" t="s">
        <v>114</v>
      </c>
      <c r="H86" s="34"/>
    </row>
    <row r="87" spans="1:10" ht="29" x14ac:dyDescent="0.35">
      <c r="B87">
        <f t="shared" si="0"/>
        <v>22</v>
      </c>
      <c r="C87" s="37" t="s">
        <v>25</v>
      </c>
      <c r="D87" s="33" t="s">
        <v>0</v>
      </c>
      <c r="E87" s="32">
        <f>IF(D87="Yes",0.5,0)</f>
        <v>0.5</v>
      </c>
      <c r="F87" s="32"/>
      <c r="G87" s="22" t="s">
        <v>115</v>
      </c>
      <c r="H87" s="34"/>
    </row>
    <row r="88" spans="1:10" ht="58.5" thickBot="1" x14ac:dyDescent="0.4">
      <c r="B88">
        <f t="shared" si="0"/>
        <v>23</v>
      </c>
      <c r="C88" s="38" t="s">
        <v>116</v>
      </c>
      <c r="D88" s="39" t="s">
        <v>0</v>
      </c>
      <c r="E88" s="40">
        <f>IF(D88="Yes",0.5,0)</f>
        <v>0.5</v>
      </c>
      <c r="F88" s="40"/>
      <c r="G88" s="24" t="s">
        <v>117</v>
      </c>
      <c r="H88" s="41"/>
    </row>
    <row r="89" spans="1:10" ht="15" customHeight="1" x14ac:dyDescent="0.35">
      <c r="D89" s="7"/>
    </row>
    <row r="90" spans="1:10" ht="15" thickBot="1" x14ac:dyDescent="0.4">
      <c r="D90"/>
      <c r="E90" s="55"/>
      <c r="F90" s="55"/>
    </row>
    <row r="91" spans="1:10" ht="15" thickBot="1" x14ac:dyDescent="0.4">
      <c r="A91" t="s">
        <v>6</v>
      </c>
      <c r="C91" s="1"/>
      <c r="D91" s="50" t="s">
        <v>46</v>
      </c>
      <c r="E91" s="51">
        <f>SUM(E65:E88)</f>
        <v>26.5</v>
      </c>
      <c r="F91" s="55"/>
    </row>
    <row r="92" spans="1:10" ht="15" thickBot="1" x14ac:dyDescent="0.4">
      <c r="C92" s="1"/>
      <c r="D92" s="50" t="s">
        <v>47</v>
      </c>
      <c r="E92" s="51">
        <f>IF(D66="Yes",36.5,26.5)</f>
        <v>26.5</v>
      </c>
      <c r="F92" s="55"/>
      <c r="G92" s="56"/>
    </row>
    <row r="93" spans="1:10" ht="15" thickBot="1" x14ac:dyDescent="0.4">
      <c r="B93" s="1"/>
      <c r="D93" s="50" t="s">
        <v>118</v>
      </c>
      <c r="E93" s="52">
        <f>IF(D66="Yes",27.5,17.5)</f>
        <v>17.5</v>
      </c>
      <c r="F93" s="55"/>
    </row>
    <row r="94" spans="1:10" ht="15" thickBot="1" x14ac:dyDescent="0.4">
      <c r="D94"/>
    </row>
    <row r="95" spans="1:10" x14ac:dyDescent="0.35">
      <c r="D95"/>
      <c r="I95" s="85"/>
      <c r="J95" s="86" t="s">
        <v>119</v>
      </c>
    </row>
    <row r="96" spans="1:10" x14ac:dyDescent="0.35">
      <c r="C96" t="s">
        <v>120</v>
      </c>
      <c r="D96">
        <v>5</v>
      </c>
      <c r="G96" t="s">
        <v>121</v>
      </c>
      <c r="I96" s="87" t="s">
        <v>122</v>
      </c>
      <c r="J96" s="88">
        <v>7.5</v>
      </c>
    </row>
    <row r="97" spans="3:10" x14ac:dyDescent="0.35">
      <c r="C97" t="s">
        <v>123</v>
      </c>
      <c r="D97">
        <v>7</v>
      </c>
      <c r="F97" s="55"/>
      <c r="G97" s="1">
        <v>7.5</v>
      </c>
      <c r="I97" s="87" t="s">
        <v>124</v>
      </c>
      <c r="J97" s="88">
        <v>13.5</v>
      </c>
    </row>
    <row r="98" spans="3:10" x14ac:dyDescent="0.35">
      <c r="C98" t="s">
        <v>125</v>
      </c>
      <c r="D98">
        <v>7</v>
      </c>
      <c r="F98" s="55"/>
      <c r="I98" s="87" t="s">
        <v>126</v>
      </c>
      <c r="J98" s="88">
        <v>11</v>
      </c>
    </row>
    <row r="99" spans="3:10" x14ac:dyDescent="0.35">
      <c r="C99" t="s">
        <v>127</v>
      </c>
      <c r="D99" s="3">
        <v>5</v>
      </c>
      <c r="E99" s="3"/>
      <c r="F99" s="56"/>
      <c r="I99" s="87" t="s">
        <v>128</v>
      </c>
      <c r="J99" s="88">
        <v>13</v>
      </c>
    </row>
    <row r="100" spans="3:10" x14ac:dyDescent="0.35">
      <c r="E100" s="56"/>
      <c r="F100" s="56"/>
      <c r="I100" s="87" t="s">
        <v>129</v>
      </c>
      <c r="J100" s="88">
        <v>14.5</v>
      </c>
    </row>
    <row r="101" spans="3:10" ht="15" thickBot="1" x14ac:dyDescent="0.4">
      <c r="I101" s="87" t="s">
        <v>130</v>
      </c>
      <c r="J101" s="88">
        <v>11</v>
      </c>
    </row>
    <row r="102" spans="3:10" ht="15" thickBot="1" x14ac:dyDescent="0.4">
      <c r="C102" t="s">
        <v>131</v>
      </c>
      <c r="D102" s="3" t="s">
        <v>132</v>
      </c>
      <c r="E102" s="77" t="s">
        <v>133</v>
      </c>
      <c r="F102" t="s">
        <v>134</v>
      </c>
      <c r="G102" t="s">
        <v>135</v>
      </c>
      <c r="I102" s="89" t="s">
        <v>136</v>
      </c>
      <c r="J102" s="90">
        <v>13</v>
      </c>
    </row>
    <row r="103" spans="3:10" x14ac:dyDescent="0.35">
      <c r="C103" t="s">
        <v>137</v>
      </c>
      <c r="D103" s="3">
        <f>D96+D99</f>
        <v>10</v>
      </c>
      <c r="E103" s="78">
        <f>G103-D103</f>
        <v>14</v>
      </c>
      <c r="F103" s="55">
        <v>16.5</v>
      </c>
      <c r="G103">
        <v>24</v>
      </c>
    </row>
    <row r="104" spans="3:10" x14ac:dyDescent="0.35">
      <c r="C104" t="s">
        <v>138</v>
      </c>
      <c r="D104" s="3">
        <f>D97+D99</f>
        <v>12</v>
      </c>
      <c r="E104" s="78">
        <f>G104-D104</f>
        <v>12</v>
      </c>
      <c r="F104" s="55">
        <f>F103</f>
        <v>16.5</v>
      </c>
      <c r="G104">
        <f>G103</f>
        <v>24</v>
      </c>
    </row>
    <row r="105" spans="3:10" x14ac:dyDescent="0.35">
      <c r="C105" t="s">
        <v>139</v>
      </c>
      <c r="D105" s="3">
        <f>D96+D98</f>
        <v>12</v>
      </c>
      <c r="E105" s="78">
        <f t="shared" ref="E105" si="2">G105-D105</f>
        <v>12</v>
      </c>
      <c r="F105" s="55">
        <f t="shared" ref="F105:G108" si="3">F104</f>
        <v>16.5</v>
      </c>
      <c r="G105">
        <f t="shared" si="3"/>
        <v>24</v>
      </c>
    </row>
    <row r="106" spans="3:10" x14ac:dyDescent="0.35">
      <c r="C106" s="81" t="s">
        <v>140</v>
      </c>
      <c r="D106" s="82">
        <f>+D97+D98</f>
        <v>14</v>
      </c>
      <c r="E106" s="83">
        <f>G106-D106</f>
        <v>10</v>
      </c>
      <c r="F106" s="84">
        <f t="shared" si="3"/>
        <v>16.5</v>
      </c>
      <c r="G106" s="81">
        <f t="shared" si="3"/>
        <v>24</v>
      </c>
    </row>
    <row r="107" spans="3:10" x14ac:dyDescent="0.35">
      <c r="C107" t="s">
        <v>141</v>
      </c>
      <c r="D107" s="3">
        <f>+D96+D97+D99</f>
        <v>17</v>
      </c>
      <c r="E107" s="78">
        <f>G107-D107</f>
        <v>7</v>
      </c>
      <c r="F107" s="55">
        <f t="shared" si="3"/>
        <v>16.5</v>
      </c>
      <c r="G107">
        <f t="shared" si="3"/>
        <v>24</v>
      </c>
    </row>
    <row r="108" spans="3:10" x14ac:dyDescent="0.35">
      <c r="C108" t="s">
        <v>142</v>
      </c>
      <c r="D108" s="3">
        <f>+D96+D97+D98</f>
        <v>19</v>
      </c>
      <c r="E108" s="78">
        <f>G108-D108</f>
        <v>5</v>
      </c>
      <c r="F108" s="55">
        <f t="shared" si="3"/>
        <v>16.5</v>
      </c>
      <c r="G108">
        <f t="shared" si="3"/>
        <v>24</v>
      </c>
    </row>
    <row r="109" spans="3:10" x14ac:dyDescent="0.35">
      <c r="E109" s="78"/>
    </row>
    <row r="110" spans="3:10" x14ac:dyDescent="0.35">
      <c r="E110" s="78"/>
    </row>
    <row r="111" spans="3:10" x14ac:dyDescent="0.35">
      <c r="C111" t="s">
        <v>143</v>
      </c>
      <c r="E111" s="78"/>
    </row>
    <row r="112" spans="3:10" x14ac:dyDescent="0.35">
      <c r="C112" t="s">
        <v>120</v>
      </c>
      <c r="D112" s="3">
        <f>D96</f>
        <v>5</v>
      </c>
      <c r="E112" s="79">
        <f>G112-D112</f>
        <v>12</v>
      </c>
      <c r="F112" s="55">
        <f>F108</f>
        <v>16.5</v>
      </c>
      <c r="G112">
        <f>G103-D98</f>
        <v>17</v>
      </c>
    </row>
    <row r="113" spans="3:7" x14ac:dyDescent="0.35">
      <c r="C113" t="s">
        <v>123</v>
      </c>
      <c r="D113" s="3">
        <f>D97</f>
        <v>7</v>
      </c>
      <c r="E113" s="79">
        <f>G113-D113</f>
        <v>10</v>
      </c>
      <c r="F113" s="55">
        <f>F112</f>
        <v>16.5</v>
      </c>
      <c r="G113">
        <f>G112</f>
        <v>17</v>
      </c>
    </row>
    <row r="114" spans="3:7" ht="15" thickBot="1" x14ac:dyDescent="0.4">
      <c r="C114" t="s">
        <v>144</v>
      </c>
      <c r="D114" s="3">
        <f>D96+D97</f>
        <v>12</v>
      </c>
      <c r="E114" s="80">
        <f>G114-D114</f>
        <v>5</v>
      </c>
      <c r="F114" s="55">
        <f>F113</f>
        <v>16.5</v>
      </c>
      <c r="G114">
        <f>G113</f>
        <v>17</v>
      </c>
    </row>
    <row r="115" spans="3:7" x14ac:dyDescent="0.3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D38:D56">
    <cfRule type="cellIs" dxfId="209" priority="12" operator="equal">
      <formula>"No"</formula>
    </cfRule>
  </conditionalFormatting>
  <conditionalFormatting sqref="D14:F16">
    <cfRule type="cellIs" dxfId="208" priority="7" operator="equal">
      <formula>"No"</formula>
    </cfRule>
  </conditionalFormatting>
  <conditionalFormatting sqref="D18:F18">
    <cfRule type="cellIs" dxfId="207" priority="38" operator="equal">
      <formula>"No"</formula>
    </cfRule>
  </conditionalFormatting>
  <conditionalFormatting sqref="D19:F19">
    <cfRule type="cellIs" dxfId="206" priority="47" operator="equal">
      <formula>"Yes"</formula>
    </cfRule>
  </conditionalFormatting>
  <conditionalFormatting sqref="D20:F20">
    <cfRule type="cellIs" dxfId="205" priority="34" operator="equal">
      <formula>"No"</formula>
    </cfRule>
  </conditionalFormatting>
  <conditionalFormatting sqref="D22:F22">
    <cfRule type="cellIs" dxfId="204" priority="30" operator="equal">
      <formula>"No"</formula>
    </cfRule>
  </conditionalFormatting>
  <conditionalFormatting sqref="D23:F23">
    <cfRule type="cellIs" dxfId="203" priority="46" operator="equal">
      <formula>"Yes"</formula>
    </cfRule>
  </conditionalFormatting>
  <conditionalFormatting sqref="D24:F24">
    <cfRule type="cellIs" dxfId="202" priority="26" operator="equal">
      <formula>"No"</formula>
    </cfRule>
  </conditionalFormatting>
  <conditionalFormatting sqref="D26:F26">
    <cfRule type="cellIs" dxfId="201" priority="22" operator="equal">
      <formula>"No"</formula>
    </cfRule>
  </conditionalFormatting>
  <conditionalFormatting sqref="D28:F28">
    <cfRule type="cellIs" dxfId="200" priority="18" operator="equal">
      <formula>"No"</formula>
    </cfRule>
  </conditionalFormatting>
  <conditionalFormatting sqref="D30:F30">
    <cfRule type="cellIs" dxfId="199" priority="42" operator="equal">
      <formula>"No"</formula>
    </cfRule>
  </conditionalFormatting>
  <conditionalFormatting sqref="E91">
    <cfRule type="cellIs" dxfId="198" priority="11" operator="lessThan">
      <formula>#REF!</formula>
    </cfRule>
  </conditionalFormatting>
  <conditionalFormatting sqref="E31:F31">
    <cfRule type="cellIs" dxfId="197" priority="52" operator="equal">
      <formula>"Yes"</formula>
    </cfRule>
  </conditionalFormatting>
  <conditionalFormatting sqref="G64:H88">
    <cfRule type="cellIs" dxfId="196" priority="1" operator="equal">
      <formula>"No"</formula>
    </cfRule>
  </conditionalFormatting>
  <dataValidations count="2">
    <dataValidation type="list" allowBlank="1" showInputMessage="1" showErrorMessage="1" sqref="D38:D56 D67:D68" xr:uid="{474AE18F-B73B-4DB1-9424-AA9F5C84FE64}">
      <formula1>"Yes, No, N/A"</formula1>
    </dataValidation>
    <dataValidation type="list" allowBlank="1" showInputMessage="1" showErrorMessage="1" sqref="E31:F31 D28 D14 D30 D16 D26 D18:D20 D22:D24 D69:D88 D64:D66" xr:uid="{E2D7852C-F103-4F4D-89E2-805D6776DE6E}">
      <formula1>"Yes, No"</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E087-007A-4B81-9814-1A51A5991FAC}">
  <dimension ref="A2:N115"/>
  <sheetViews>
    <sheetView zoomScale="145" zoomScaleNormal="145" workbookViewId="0">
      <selection activeCell="H28" sqref="H28:H29"/>
    </sheetView>
  </sheetViews>
  <sheetFormatPr defaultRowHeight="14.5" outlineLevelRow="2" x14ac:dyDescent="0.35"/>
  <cols>
    <col min="2" max="2" width="4.1796875" customWidth="1"/>
    <col min="3" max="3" width="59.54296875" customWidth="1"/>
    <col min="4" max="4" width="16.1796875" style="3" customWidth="1"/>
    <col min="5" max="5" width="22.54296875" customWidth="1"/>
    <col min="6" max="6" width="19.54296875" customWidth="1"/>
    <col min="7" max="7" width="34.7265625" customWidth="1"/>
    <col min="8" max="8" width="31.7265625" customWidth="1"/>
    <col min="9" max="10" width="27" customWidth="1"/>
    <col min="11" max="11" width="13.453125" customWidth="1"/>
    <col min="14" max="14" width="72" customWidth="1"/>
    <col min="15" max="16" width="19.453125" customWidth="1"/>
    <col min="17" max="17" width="14.1796875" customWidth="1"/>
    <col min="19" max="19" width="18" customWidth="1"/>
  </cols>
  <sheetData>
    <row r="2" spans="3:14" x14ac:dyDescent="0.35">
      <c r="C2" s="25" t="s">
        <v>2</v>
      </c>
      <c r="D2" s="28"/>
    </row>
    <row r="3" spans="3:14" x14ac:dyDescent="0.35">
      <c r="C3" s="26" t="s">
        <v>3</v>
      </c>
      <c r="D3" s="29"/>
    </row>
    <row r="4" spans="3:14" x14ac:dyDescent="0.35">
      <c r="C4" s="26" t="s">
        <v>4</v>
      </c>
      <c r="D4" s="30"/>
    </row>
    <row r="5" spans="3:14" x14ac:dyDescent="0.35">
      <c r="C5" s="26" t="s">
        <v>5</v>
      </c>
      <c r="D5" s="30"/>
    </row>
    <row r="6" spans="3:14" x14ac:dyDescent="0.35">
      <c r="C6" s="26" t="s">
        <v>49</v>
      </c>
      <c r="D6" s="29"/>
    </row>
    <row r="7" spans="3:14" x14ac:dyDescent="0.35">
      <c r="C7" s="26" t="s">
        <v>50</v>
      </c>
      <c r="D7" s="29"/>
    </row>
    <row r="8" spans="3:14" x14ac:dyDescent="0.35">
      <c r="C8" s="27" t="s">
        <v>51</v>
      </c>
      <c r="D8" s="31"/>
    </row>
    <row r="9" spans="3:14" x14ac:dyDescent="0.35">
      <c r="C9" s="2"/>
      <c r="E9" t="s">
        <v>6</v>
      </c>
    </row>
    <row r="10" spans="3:14" hidden="1" outlineLevel="1" x14ac:dyDescent="0.35">
      <c r="C10" s="1" t="s">
        <v>52</v>
      </c>
      <c r="D10" s="2" t="s">
        <v>53</v>
      </c>
    </row>
    <row r="11" spans="3:14" hidden="1" outlineLevel="1" x14ac:dyDescent="0.35"/>
    <row r="12" spans="3:14" hidden="1" outlineLevel="1" x14ac:dyDescent="0.35">
      <c r="C12" s="118" t="s">
        <v>7</v>
      </c>
      <c r="D12" s="124" t="s">
        <v>54</v>
      </c>
      <c r="E12" s="124" t="s">
        <v>8</v>
      </c>
      <c r="F12" s="102"/>
      <c r="G12" s="126" t="s">
        <v>55</v>
      </c>
    </row>
    <row r="13" spans="3:14" ht="15.75" hidden="1" customHeight="1" outlineLevel="1" thickBot="1" x14ac:dyDescent="0.4">
      <c r="C13" s="119"/>
      <c r="D13" s="125"/>
      <c r="E13" s="125"/>
      <c r="F13" s="103"/>
      <c r="G13" s="127"/>
      <c r="N13" s="1"/>
    </row>
    <row r="14" spans="3:14" ht="105" hidden="1" customHeight="1" outlineLevel="1" x14ac:dyDescent="0.35">
      <c r="C14" s="19" t="s">
        <v>9</v>
      </c>
      <c r="D14" s="20" t="s">
        <v>0</v>
      </c>
      <c r="E14" s="22" t="s">
        <v>56</v>
      </c>
      <c r="F14" s="71"/>
      <c r="G14" s="15"/>
    </row>
    <row r="15" spans="3:14" hidden="1" outlineLevel="1" x14ac:dyDescent="0.35">
      <c r="C15" s="11"/>
      <c r="D15" s="13"/>
      <c r="E15" s="13"/>
      <c r="F15" s="13"/>
      <c r="G15" s="16"/>
    </row>
    <row r="16" spans="3:14" ht="45" hidden="1" customHeight="1" outlineLevel="1" x14ac:dyDescent="0.35">
      <c r="C16" s="19" t="s">
        <v>10</v>
      </c>
      <c r="D16" s="22" t="s">
        <v>0</v>
      </c>
      <c r="E16" s="22" t="s">
        <v>57</v>
      </c>
      <c r="F16" s="72"/>
      <c r="G16" s="17"/>
    </row>
    <row r="17" spans="2:7" hidden="1" outlineLevel="1" x14ac:dyDescent="0.35">
      <c r="C17" s="11"/>
      <c r="D17" s="14"/>
      <c r="E17" s="13"/>
      <c r="F17" s="13"/>
      <c r="G17" s="16"/>
    </row>
    <row r="18" spans="2:7" ht="75" hidden="1" customHeight="1" outlineLevel="1" x14ac:dyDescent="0.35">
      <c r="C18" s="21" t="s">
        <v>58</v>
      </c>
      <c r="D18" s="22" t="s">
        <v>0</v>
      </c>
      <c r="E18" s="22" t="s">
        <v>59</v>
      </c>
      <c r="F18" s="72"/>
      <c r="G18" s="17"/>
    </row>
    <row r="19" spans="2:7" hidden="1" outlineLevel="1" x14ac:dyDescent="0.35">
      <c r="C19" s="11"/>
      <c r="D19" s="14"/>
      <c r="E19" s="13"/>
      <c r="F19" s="13"/>
      <c r="G19" s="16"/>
    </row>
    <row r="20" spans="2:7" ht="58" hidden="1" outlineLevel="1" x14ac:dyDescent="0.35">
      <c r="C20" s="21" t="s">
        <v>60</v>
      </c>
      <c r="D20" s="22" t="s">
        <v>0</v>
      </c>
      <c r="E20" s="22" t="s">
        <v>61</v>
      </c>
      <c r="F20" s="72"/>
      <c r="G20" s="17"/>
    </row>
    <row r="21" spans="2:7" hidden="1" outlineLevel="1" x14ac:dyDescent="0.35">
      <c r="B21" s="1"/>
      <c r="C21" s="11"/>
      <c r="D21" s="14"/>
      <c r="E21" s="14"/>
      <c r="F21" s="14"/>
      <c r="G21" s="16"/>
    </row>
    <row r="22" spans="2:7" ht="42.75" hidden="1" customHeight="1" outlineLevel="1" x14ac:dyDescent="0.35">
      <c r="B22" s="1"/>
      <c r="C22" s="21" t="s">
        <v>11</v>
      </c>
      <c r="D22" s="22" t="s">
        <v>0</v>
      </c>
      <c r="E22" s="22" t="s">
        <v>62</v>
      </c>
      <c r="F22" s="72"/>
      <c r="G22" s="17"/>
    </row>
    <row r="23" spans="2:7" hidden="1" outlineLevel="1" x14ac:dyDescent="0.35">
      <c r="B23" s="1"/>
      <c r="C23" s="11"/>
      <c r="D23" s="14"/>
      <c r="E23" s="13"/>
      <c r="F23" s="13"/>
      <c r="G23" s="16"/>
    </row>
    <row r="24" spans="2:7" ht="43.5" hidden="1" outlineLevel="1" x14ac:dyDescent="0.35">
      <c r="B24" s="1"/>
      <c r="C24" s="21" t="s">
        <v>63</v>
      </c>
      <c r="D24" s="22" t="s">
        <v>0</v>
      </c>
      <c r="E24" s="22" t="s">
        <v>64</v>
      </c>
      <c r="F24" s="72"/>
      <c r="G24" s="17"/>
    </row>
    <row r="25" spans="2:7" hidden="1" outlineLevel="1" x14ac:dyDescent="0.35">
      <c r="B25" s="1"/>
      <c r="C25" s="11"/>
      <c r="D25" s="14"/>
      <c r="E25" s="14"/>
      <c r="F25" s="14"/>
      <c r="G25" s="16"/>
    </row>
    <row r="26" spans="2:7" ht="58" hidden="1" outlineLevel="1" x14ac:dyDescent="0.35">
      <c r="C26" s="21" t="s">
        <v>65</v>
      </c>
      <c r="D26" s="22" t="s">
        <v>0</v>
      </c>
      <c r="E26" s="22" t="s">
        <v>66</v>
      </c>
      <c r="F26" s="72"/>
      <c r="G26" s="17"/>
    </row>
    <row r="27" spans="2:7" hidden="1" outlineLevel="1" x14ac:dyDescent="0.35">
      <c r="C27" s="11"/>
      <c r="D27" s="14"/>
      <c r="E27" s="14"/>
      <c r="F27" s="14"/>
      <c r="G27" s="16"/>
    </row>
    <row r="28" spans="2:7" ht="43.5" hidden="1" outlineLevel="1" x14ac:dyDescent="0.35">
      <c r="C28" s="21" t="s">
        <v>67</v>
      </c>
      <c r="D28" s="53" t="s">
        <v>0</v>
      </c>
      <c r="E28" s="53" t="s">
        <v>64</v>
      </c>
      <c r="F28" s="73"/>
      <c r="G28" s="54"/>
    </row>
    <row r="29" spans="2:7" hidden="1" outlineLevel="1" x14ac:dyDescent="0.35">
      <c r="C29" s="11"/>
      <c r="D29" s="14"/>
      <c r="E29" s="14"/>
      <c r="F29" s="14"/>
      <c r="G29" s="16"/>
    </row>
    <row r="30" spans="2:7" ht="49.5" hidden="1" customHeight="1" outlineLevel="1" thickBot="1" x14ac:dyDescent="0.4">
      <c r="C30" s="23" t="s">
        <v>68</v>
      </c>
      <c r="D30" s="24" t="s">
        <v>0</v>
      </c>
      <c r="E30" s="24" t="s">
        <v>64</v>
      </c>
      <c r="F30" s="74"/>
      <c r="G30" s="18"/>
    </row>
    <row r="31" spans="2:7" hidden="1" outlineLevel="1" x14ac:dyDescent="0.35">
      <c r="C31" s="8"/>
      <c r="G31" s="8"/>
    </row>
    <row r="32" spans="2:7" hidden="1" outlineLevel="1" x14ac:dyDescent="0.35">
      <c r="C32" s="2"/>
      <c r="E32" s="5" t="s">
        <v>69</v>
      </c>
      <c r="F32" s="5"/>
    </row>
    <row r="33" spans="3:8" hidden="1" outlineLevel="1" x14ac:dyDescent="0.35">
      <c r="C33" s="2"/>
      <c r="E33" s="5"/>
      <c r="F33" s="5"/>
    </row>
    <row r="34" spans="3:8" hidden="1" outlineLevel="2" x14ac:dyDescent="0.35">
      <c r="C34" s="1" t="s">
        <v>70</v>
      </c>
      <c r="D34" s="2" t="s">
        <v>71</v>
      </c>
      <c r="E34" s="3"/>
      <c r="F34" s="3"/>
      <c r="G34" s="3"/>
    </row>
    <row r="35" spans="3:8" hidden="1" outlineLevel="2" x14ac:dyDescent="0.35">
      <c r="C35" s="3"/>
      <c r="E35" s="3"/>
      <c r="F35" s="3"/>
      <c r="G35" s="3"/>
      <c r="H35" s="3"/>
    </row>
    <row r="36" spans="3:8" hidden="1" outlineLevel="2" x14ac:dyDescent="0.35">
      <c r="C36" s="118" t="s">
        <v>72</v>
      </c>
      <c r="D36" s="120" t="s">
        <v>73</v>
      </c>
      <c r="E36" s="120" t="s">
        <v>8</v>
      </c>
      <c r="F36" s="104"/>
      <c r="G36" s="122" t="s">
        <v>74</v>
      </c>
      <c r="H36" s="47"/>
    </row>
    <row r="37" spans="3:8" ht="15" hidden="1" outlineLevel="2" thickBot="1" x14ac:dyDescent="0.4">
      <c r="C37" s="119"/>
      <c r="D37" s="121"/>
      <c r="E37" s="121"/>
      <c r="F37" s="105"/>
      <c r="G37" s="123"/>
      <c r="H37" s="47"/>
    </row>
    <row r="38" spans="3:8" hidden="1" outlineLevel="2" x14ac:dyDescent="0.35">
      <c r="C38" s="45" t="s">
        <v>75</v>
      </c>
      <c r="D38" s="46" t="s">
        <v>0</v>
      </c>
      <c r="E38" s="48" t="s">
        <v>76</v>
      </c>
      <c r="F38" s="48"/>
      <c r="G38" s="45"/>
      <c r="H38" s="12"/>
    </row>
    <row r="39" spans="3:8" hidden="1" outlineLevel="2" x14ac:dyDescent="0.35">
      <c r="C39" s="43" t="s">
        <v>77</v>
      </c>
      <c r="D39" s="42" t="s">
        <v>0</v>
      </c>
      <c r="E39" s="49" t="s">
        <v>76</v>
      </c>
      <c r="F39" s="49"/>
      <c r="G39" s="43"/>
      <c r="H39" s="12"/>
    </row>
    <row r="40" spans="3:8" hidden="1" outlineLevel="2" x14ac:dyDescent="0.35">
      <c r="C40" s="43" t="s">
        <v>78</v>
      </c>
      <c r="D40" s="42" t="s">
        <v>0</v>
      </c>
      <c r="E40" s="49" t="s">
        <v>76</v>
      </c>
      <c r="F40" s="49"/>
      <c r="G40" s="43"/>
      <c r="H40" s="12"/>
    </row>
    <row r="41" spans="3:8" hidden="1" outlineLevel="2" x14ac:dyDescent="0.35">
      <c r="C41" s="43" t="s">
        <v>79</v>
      </c>
      <c r="D41" s="42"/>
      <c r="E41" s="49"/>
      <c r="F41" s="49"/>
      <c r="G41" s="43"/>
      <c r="H41" s="12"/>
    </row>
    <row r="42" spans="3:8" hidden="1" outlineLevel="2" x14ac:dyDescent="0.35">
      <c r="C42" s="43" t="s">
        <v>80</v>
      </c>
      <c r="D42" s="42" t="s">
        <v>0</v>
      </c>
      <c r="E42" s="49" t="s">
        <v>76</v>
      </c>
      <c r="F42" s="49"/>
      <c r="G42" s="43"/>
      <c r="H42" s="12"/>
    </row>
    <row r="43" spans="3:8" hidden="1" outlineLevel="2" x14ac:dyDescent="0.35">
      <c r="C43" s="44" t="s">
        <v>81</v>
      </c>
      <c r="D43" s="42" t="s">
        <v>0</v>
      </c>
      <c r="E43" s="49" t="s">
        <v>76</v>
      </c>
      <c r="F43" s="49"/>
      <c r="G43" s="43"/>
      <c r="H43" s="12"/>
    </row>
    <row r="44" spans="3:8" ht="29" hidden="1" outlineLevel="2" x14ac:dyDescent="0.35">
      <c r="C44" s="43" t="s">
        <v>82</v>
      </c>
      <c r="D44" s="42" t="s">
        <v>0</v>
      </c>
      <c r="E44" s="49" t="s">
        <v>76</v>
      </c>
      <c r="F44" s="49"/>
      <c r="G44" s="43"/>
      <c r="H44" s="12"/>
    </row>
    <row r="45" spans="3:8" hidden="1" outlineLevel="2" x14ac:dyDescent="0.35">
      <c r="C45" s="43" t="s">
        <v>83</v>
      </c>
      <c r="D45" s="42" t="s">
        <v>0</v>
      </c>
      <c r="E45" s="49" t="s">
        <v>76</v>
      </c>
      <c r="F45" s="49"/>
      <c r="G45" s="43"/>
      <c r="H45" s="12"/>
    </row>
    <row r="46" spans="3:8" ht="29" hidden="1" outlineLevel="2" x14ac:dyDescent="0.35">
      <c r="C46" s="43" t="s">
        <v>84</v>
      </c>
      <c r="D46" s="42" t="s">
        <v>0</v>
      </c>
      <c r="E46" s="49" t="s">
        <v>76</v>
      </c>
      <c r="F46" s="49"/>
      <c r="G46" s="43"/>
      <c r="H46" s="12"/>
    </row>
    <row r="47" spans="3:8" hidden="1" outlineLevel="2" x14ac:dyDescent="0.35">
      <c r="C47" s="43" t="s">
        <v>85</v>
      </c>
      <c r="D47" s="42" t="s">
        <v>0</v>
      </c>
      <c r="E47" s="49" t="s">
        <v>76</v>
      </c>
      <c r="F47" s="49"/>
      <c r="G47" s="43"/>
      <c r="H47" s="12"/>
    </row>
    <row r="48" spans="3:8" ht="29" hidden="1" outlineLevel="2" x14ac:dyDescent="0.35">
      <c r="C48" s="43" t="s">
        <v>86</v>
      </c>
      <c r="D48" s="42" t="s">
        <v>0</v>
      </c>
      <c r="E48" s="49" t="s">
        <v>76</v>
      </c>
      <c r="F48" s="49"/>
      <c r="G48" s="43"/>
      <c r="H48" s="12"/>
    </row>
    <row r="49" spans="2:13" hidden="1" outlineLevel="2" x14ac:dyDescent="0.35">
      <c r="C49" s="43" t="s">
        <v>87</v>
      </c>
      <c r="D49" s="42" t="s">
        <v>0</v>
      </c>
      <c r="E49" s="49" t="s">
        <v>76</v>
      </c>
      <c r="F49" s="49"/>
      <c r="G49" s="43"/>
      <c r="H49" s="12"/>
    </row>
    <row r="50" spans="2:13" ht="29" hidden="1" outlineLevel="2" x14ac:dyDescent="0.35">
      <c r="C50" s="43" t="s">
        <v>88</v>
      </c>
      <c r="D50" s="42" t="s">
        <v>0</v>
      </c>
      <c r="E50" s="49" t="s">
        <v>76</v>
      </c>
      <c r="F50" s="49"/>
      <c r="G50" s="43"/>
      <c r="H50" s="12" t="s">
        <v>89</v>
      </c>
    </row>
    <row r="51" spans="2:13" hidden="1" outlineLevel="2" x14ac:dyDescent="0.35">
      <c r="C51" s="43" t="s">
        <v>90</v>
      </c>
      <c r="D51" s="42" t="s">
        <v>0</v>
      </c>
      <c r="E51" s="49" t="s">
        <v>76</v>
      </c>
      <c r="F51" s="49"/>
      <c r="G51" s="43"/>
      <c r="H51" s="12" t="s">
        <v>89</v>
      </c>
    </row>
    <row r="52" spans="2:13" hidden="1" outlineLevel="2" x14ac:dyDescent="0.35">
      <c r="C52" s="43" t="s">
        <v>91</v>
      </c>
      <c r="D52" s="42" t="s">
        <v>0</v>
      </c>
      <c r="E52" s="49" t="s">
        <v>76</v>
      </c>
      <c r="F52" s="49"/>
      <c r="G52" s="43"/>
      <c r="H52" s="12" t="s">
        <v>89</v>
      </c>
      <c r="I52" s="9"/>
      <c r="J52" s="9"/>
      <c r="K52" s="9"/>
      <c r="L52" s="9"/>
      <c r="M52" s="9"/>
    </row>
    <row r="53" spans="2:13" ht="29" hidden="1" outlineLevel="2" x14ac:dyDescent="0.35">
      <c r="C53" s="43" t="s">
        <v>92</v>
      </c>
      <c r="D53" s="42" t="s">
        <v>0</v>
      </c>
      <c r="E53" s="49" t="s">
        <v>76</v>
      </c>
      <c r="F53" s="49"/>
      <c r="G53" s="43"/>
      <c r="H53" s="12" t="s">
        <v>89</v>
      </c>
      <c r="I53" s="9"/>
      <c r="J53" s="9"/>
      <c r="K53" s="9"/>
      <c r="L53" s="9"/>
      <c r="M53" s="9"/>
    </row>
    <row r="54" spans="2:13" ht="29" hidden="1" outlineLevel="2" x14ac:dyDescent="0.35">
      <c r="C54" s="43" t="s">
        <v>93</v>
      </c>
      <c r="D54" s="42" t="s">
        <v>0</v>
      </c>
      <c r="E54" s="49" t="s">
        <v>76</v>
      </c>
      <c r="F54" s="49"/>
      <c r="G54" s="43"/>
      <c r="H54" s="12"/>
      <c r="I54" s="9"/>
      <c r="J54" s="9"/>
      <c r="K54" s="9"/>
      <c r="L54" s="9"/>
      <c r="M54" s="9"/>
    </row>
    <row r="55" spans="2:13" ht="29" hidden="1" outlineLevel="2" x14ac:dyDescent="0.35">
      <c r="C55" s="43" t="s">
        <v>94</v>
      </c>
      <c r="D55" s="42" t="s">
        <v>0</v>
      </c>
      <c r="E55" s="49" t="s">
        <v>76</v>
      </c>
      <c r="F55" s="49"/>
      <c r="G55" s="43"/>
      <c r="H55" s="12"/>
      <c r="I55" s="9"/>
      <c r="J55" s="9"/>
      <c r="K55" s="9"/>
      <c r="L55" s="9"/>
      <c r="M55" s="9"/>
    </row>
    <row r="56" spans="2:13" ht="29" hidden="1" outlineLevel="2" x14ac:dyDescent="0.35">
      <c r="C56" s="43" t="s">
        <v>95</v>
      </c>
      <c r="D56" s="42" t="s">
        <v>0</v>
      </c>
      <c r="E56" s="49" t="s">
        <v>76</v>
      </c>
      <c r="F56" s="49"/>
      <c r="G56" s="43"/>
      <c r="H56" s="12" t="s">
        <v>89</v>
      </c>
      <c r="I56" s="4"/>
      <c r="J56" s="4"/>
      <c r="K56" s="4"/>
      <c r="L56" s="4"/>
      <c r="M56" s="4"/>
    </row>
    <row r="57" spans="2:13" hidden="1" outlineLevel="2" x14ac:dyDescent="0.35">
      <c r="H57" s="12" t="s">
        <v>89</v>
      </c>
      <c r="I57" s="4"/>
      <c r="J57" s="4"/>
      <c r="K57" s="4"/>
      <c r="L57" s="4"/>
      <c r="M57" s="4"/>
    </row>
    <row r="58" spans="2:13" hidden="1" outlineLevel="1" collapsed="1" x14ac:dyDescent="0.35">
      <c r="C58" s="2"/>
      <c r="E58" s="5" t="s">
        <v>96</v>
      </c>
      <c r="F58" s="5"/>
    </row>
    <row r="59" spans="2:13" collapsed="1" x14ac:dyDescent="0.35">
      <c r="C59" s="2"/>
      <c r="E59" s="5"/>
      <c r="F59" s="5"/>
    </row>
    <row r="60" spans="2:13" x14ac:dyDescent="0.35">
      <c r="C60" s="1" t="s">
        <v>70</v>
      </c>
      <c r="D60" s="2" t="s">
        <v>13</v>
      </c>
    </row>
    <row r="61" spans="2:13" ht="15" thickBot="1" x14ac:dyDescent="0.4">
      <c r="C61" s="2"/>
      <c r="D61" s="2"/>
    </row>
    <row r="62" spans="2:13" x14ac:dyDescent="0.35">
      <c r="C62" s="118" t="s">
        <v>97</v>
      </c>
      <c r="D62" s="120" t="s">
        <v>14</v>
      </c>
      <c r="E62" s="120" t="s">
        <v>15</v>
      </c>
      <c r="F62" s="104"/>
      <c r="G62" s="104"/>
      <c r="H62" s="122" t="s">
        <v>55</v>
      </c>
    </row>
    <row r="63" spans="2:13" ht="36.75" customHeight="1" thickBot="1" x14ac:dyDescent="0.4">
      <c r="B63" t="s">
        <v>98</v>
      </c>
      <c r="C63" s="119"/>
      <c r="D63" s="121"/>
      <c r="E63" s="121"/>
      <c r="F63" s="105"/>
      <c r="G63" s="105" t="s">
        <v>8</v>
      </c>
      <c r="H63" s="123"/>
    </row>
    <row r="64" spans="2:13" ht="167.25" customHeight="1" x14ac:dyDescent="0.35">
      <c r="B64">
        <v>1</v>
      </c>
      <c r="C64" s="57" t="s">
        <v>145</v>
      </c>
      <c r="D64" s="58" t="s">
        <v>0</v>
      </c>
      <c r="E64" s="32">
        <f>IF(D64="Yes",10,0)</f>
        <v>10</v>
      </c>
      <c r="F64" s="59"/>
      <c r="G64" s="60" t="s">
        <v>100</v>
      </c>
      <c r="H64" s="61"/>
    </row>
    <row r="65" spans="2:10" ht="115.5" customHeight="1" x14ac:dyDescent="0.35">
      <c r="B65">
        <f>+B64+1</f>
        <v>2</v>
      </c>
      <c r="C65" s="57" t="s">
        <v>146</v>
      </c>
      <c r="D65" s="58" t="s">
        <v>0</v>
      </c>
      <c r="E65" s="32">
        <f>IF(D65="Yes",10,0)</f>
        <v>10</v>
      </c>
      <c r="F65" s="59"/>
      <c r="G65" s="60" t="s">
        <v>102</v>
      </c>
      <c r="H65" s="61"/>
    </row>
    <row r="66" spans="2:10" ht="54" customHeight="1" x14ac:dyDescent="0.35">
      <c r="C66" s="70" t="s">
        <v>103</v>
      </c>
      <c r="D66" s="58" t="s">
        <v>1</v>
      </c>
      <c r="E66" s="59" t="s">
        <v>12</v>
      </c>
      <c r="F66" s="59"/>
      <c r="G66" s="60" t="s">
        <v>104</v>
      </c>
      <c r="H66" s="61"/>
    </row>
    <row r="67" spans="2:10" ht="54" customHeight="1" x14ac:dyDescent="0.35">
      <c r="B67" t="s">
        <v>105</v>
      </c>
      <c r="C67" s="36" t="s">
        <v>20</v>
      </c>
      <c r="D67" s="58" t="s">
        <v>0</v>
      </c>
      <c r="E67" s="59">
        <f>IF(AND(D67="Yes",D66="Yes"),10,0)</f>
        <v>0</v>
      </c>
      <c r="F67" s="59"/>
      <c r="G67" s="60"/>
      <c r="H67" s="61"/>
    </row>
    <row r="68" spans="2:10" ht="54" customHeight="1" x14ac:dyDescent="0.35">
      <c r="B68" t="s">
        <v>106</v>
      </c>
      <c r="C68" s="36" t="s">
        <v>21</v>
      </c>
      <c r="D68" s="58" t="s">
        <v>12</v>
      </c>
      <c r="E68" s="59">
        <f>IF(AND(D66="Yes",D67="No",D68="Yes",),7.5,0)</f>
        <v>0</v>
      </c>
      <c r="F68" s="59"/>
      <c r="G68" s="22" t="s">
        <v>107</v>
      </c>
      <c r="H68" s="61"/>
    </row>
    <row r="69" spans="2:10" ht="29" x14ac:dyDescent="0.35">
      <c r="B69">
        <v>4</v>
      </c>
      <c r="C69" s="35" t="s">
        <v>22</v>
      </c>
      <c r="D69" s="33" t="s">
        <v>0</v>
      </c>
      <c r="E69" s="32">
        <f>IF(D69="Yes",0.5,0)</f>
        <v>0.5</v>
      </c>
      <c r="F69" s="32"/>
      <c r="G69" s="22" t="s">
        <v>108</v>
      </c>
      <c r="H69" s="34"/>
    </row>
    <row r="70" spans="2:10" ht="43.5" x14ac:dyDescent="0.35">
      <c r="B70">
        <f>B69+1</f>
        <v>5</v>
      </c>
      <c r="C70" s="21" t="s">
        <v>23</v>
      </c>
      <c r="D70" s="33" t="s">
        <v>0</v>
      </c>
      <c r="E70" s="32">
        <f>IF(D70="Yes",0.5,0)</f>
        <v>0.5</v>
      </c>
      <c r="F70" s="32"/>
      <c r="G70" s="22" t="s">
        <v>108</v>
      </c>
      <c r="H70" s="34"/>
    </row>
    <row r="71" spans="2:10" ht="42.75" customHeight="1" x14ac:dyDescent="0.35">
      <c r="B71">
        <f t="shared" ref="B71:B88" si="0">B70+1</f>
        <v>6</v>
      </c>
      <c r="C71" s="21" t="s">
        <v>24</v>
      </c>
      <c r="D71" s="33" t="s">
        <v>0</v>
      </c>
      <c r="E71" s="32">
        <f>IF(D71="Yes",0.5,0)</f>
        <v>0.5</v>
      </c>
      <c r="F71" s="32"/>
      <c r="G71" s="22" t="s">
        <v>109</v>
      </c>
      <c r="H71" s="34"/>
    </row>
    <row r="72" spans="2:10" ht="58" x14ac:dyDescent="0.35">
      <c r="B72">
        <f t="shared" si="0"/>
        <v>7</v>
      </c>
      <c r="C72" s="21" t="s">
        <v>26</v>
      </c>
      <c r="D72" s="33" t="s">
        <v>0</v>
      </c>
      <c r="E72" s="32">
        <f>IF(D72="Yes",0.5,0)</f>
        <v>0.5</v>
      </c>
      <c r="F72" s="32"/>
      <c r="G72" s="22" t="s">
        <v>110</v>
      </c>
      <c r="H72" s="34"/>
    </row>
    <row r="73" spans="2:10" ht="43.5" x14ac:dyDescent="0.35">
      <c r="B73">
        <f t="shared" si="0"/>
        <v>8</v>
      </c>
      <c r="C73" s="21" t="s">
        <v>27</v>
      </c>
      <c r="D73" s="33" t="s">
        <v>0</v>
      </c>
      <c r="E73" s="32">
        <f t="shared" ref="E73:E82" si="1">IF(D73="Yes",1,0)</f>
        <v>1</v>
      </c>
      <c r="F73" s="32"/>
      <c r="G73" s="22" t="s">
        <v>111</v>
      </c>
      <c r="H73" s="34"/>
    </row>
    <row r="74" spans="2:10" ht="52.5" customHeight="1" x14ac:dyDescent="0.35">
      <c r="B74">
        <f t="shared" si="0"/>
        <v>9</v>
      </c>
      <c r="C74" s="21" t="s">
        <v>28</v>
      </c>
      <c r="D74" s="33" t="s">
        <v>0</v>
      </c>
      <c r="E74" s="32">
        <f t="shared" si="1"/>
        <v>1</v>
      </c>
      <c r="F74" s="32"/>
      <c r="G74" s="22" t="s">
        <v>111</v>
      </c>
      <c r="H74" s="34"/>
    </row>
    <row r="75" spans="2:10" ht="43.5" x14ac:dyDescent="0.35">
      <c r="B75">
        <f t="shared" si="0"/>
        <v>10</v>
      </c>
      <c r="C75" s="21" t="s">
        <v>29</v>
      </c>
      <c r="D75" s="33" t="s">
        <v>0</v>
      </c>
      <c r="E75" s="32">
        <f t="shared" si="1"/>
        <v>1</v>
      </c>
      <c r="F75" s="32"/>
      <c r="G75" s="22" t="s">
        <v>112</v>
      </c>
      <c r="H75" s="34"/>
      <c r="J75" s="12"/>
    </row>
    <row r="76" spans="2:10" ht="43.5" x14ac:dyDescent="0.35">
      <c r="B76">
        <f t="shared" si="0"/>
        <v>11</v>
      </c>
      <c r="C76" s="21" t="s">
        <v>30</v>
      </c>
      <c r="D76" s="33" t="s">
        <v>0</v>
      </c>
      <c r="E76" s="32">
        <f t="shared" si="1"/>
        <v>1</v>
      </c>
      <c r="F76" s="32"/>
      <c r="G76" s="22" t="s">
        <v>112</v>
      </c>
      <c r="H76" s="34"/>
      <c r="J76" s="12"/>
    </row>
    <row r="77" spans="2:10" ht="43.5" x14ac:dyDescent="0.35">
      <c r="B77">
        <f t="shared" si="0"/>
        <v>12</v>
      </c>
      <c r="C77" s="21" t="s">
        <v>31</v>
      </c>
      <c r="D77" s="33" t="s">
        <v>0</v>
      </c>
      <c r="E77" s="32">
        <f t="shared" si="1"/>
        <v>1</v>
      </c>
      <c r="F77" s="32"/>
      <c r="G77" s="22" t="s">
        <v>37</v>
      </c>
      <c r="H77" s="34"/>
      <c r="J77" s="12"/>
    </row>
    <row r="78" spans="2:10" ht="43.5" x14ac:dyDescent="0.35">
      <c r="B78">
        <f t="shared" si="0"/>
        <v>13</v>
      </c>
      <c r="C78" s="36" t="s">
        <v>32</v>
      </c>
      <c r="D78" s="33" t="s">
        <v>0</v>
      </c>
      <c r="E78" s="32">
        <f t="shared" si="1"/>
        <v>1</v>
      </c>
      <c r="F78" s="32"/>
      <c r="G78" s="22" t="s">
        <v>37</v>
      </c>
      <c r="H78" s="34"/>
    </row>
    <row r="79" spans="2:10" ht="43.5" x14ac:dyDescent="0.35">
      <c r="B79">
        <f t="shared" si="0"/>
        <v>14</v>
      </c>
      <c r="C79" s="21" t="s">
        <v>38</v>
      </c>
      <c r="D79" s="33" t="s">
        <v>0</v>
      </c>
      <c r="E79" s="32">
        <f t="shared" si="1"/>
        <v>1</v>
      </c>
      <c r="F79" s="32"/>
      <c r="G79" s="22" t="s">
        <v>39</v>
      </c>
      <c r="H79" s="34"/>
    </row>
    <row r="80" spans="2:10" ht="43.5" x14ac:dyDescent="0.35">
      <c r="B80">
        <f t="shared" si="0"/>
        <v>15</v>
      </c>
      <c r="C80" s="21" t="s">
        <v>40</v>
      </c>
      <c r="D80" s="33" t="s">
        <v>0</v>
      </c>
      <c r="E80" s="32">
        <f t="shared" si="1"/>
        <v>1</v>
      </c>
      <c r="F80" s="32"/>
      <c r="G80" s="22" t="s">
        <v>113</v>
      </c>
      <c r="H80" s="34"/>
    </row>
    <row r="81" spans="1:10" ht="58" x14ac:dyDescent="0.35">
      <c r="B81">
        <f t="shared" si="0"/>
        <v>16</v>
      </c>
      <c r="C81" s="21" t="s">
        <v>41</v>
      </c>
      <c r="D81" s="33" t="s">
        <v>0</v>
      </c>
      <c r="E81" s="32">
        <f t="shared" si="1"/>
        <v>1</v>
      </c>
      <c r="F81" s="32"/>
      <c r="G81" s="22" t="s">
        <v>113</v>
      </c>
      <c r="H81" s="34"/>
      <c r="J81" s="6"/>
    </row>
    <row r="82" spans="1:10" ht="29" x14ac:dyDescent="0.35">
      <c r="B82">
        <f t="shared" si="0"/>
        <v>17</v>
      </c>
      <c r="C82" s="21" t="s">
        <v>36</v>
      </c>
      <c r="D82" s="33" t="s">
        <v>0</v>
      </c>
      <c r="E82" s="32">
        <f t="shared" si="1"/>
        <v>1</v>
      </c>
      <c r="F82" s="32"/>
      <c r="G82" s="22" t="s">
        <v>37</v>
      </c>
      <c r="H82" s="34"/>
    </row>
    <row r="83" spans="1:10" ht="43.5" x14ac:dyDescent="0.35">
      <c r="B83">
        <f t="shared" si="0"/>
        <v>18</v>
      </c>
      <c r="C83" s="21" t="s">
        <v>42</v>
      </c>
      <c r="D83" s="33" t="s">
        <v>0</v>
      </c>
      <c r="E83" s="32">
        <f>IF(D83="Yes",0.5,0)</f>
        <v>0.5</v>
      </c>
      <c r="F83" s="32"/>
      <c r="G83" s="22" t="s">
        <v>43</v>
      </c>
      <c r="H83" s="34"/>
    </row>
    <row r="84" spans="1:10" ht="58" x14ac:dyDescent="0.35">
      <c r="B84">
        <f t="shared" si="0"/>
        <v>19</v>
      </c>
      <c r="C84" s="21" t="s">
        <v>33</v>
      </c>
      <c r="D84" s="33" t="s">
        <v>0</v>
      </c>
      <c r="E84" s="32">
        <f>IF(D84="Yes",1,0)</f>
        <v>1</v>
      </c>
      <c r="F84" s="32"/>
      <c r="G84" s="22" t="s">
        <v>114</v>
      </c>
      <c r="H84" s="34"/>
    </row>
    <row r="85" spans="1:10" ht="58" x14ac:dyDescent="0.35">
      <c r="B85">
        <f t="shared" si="0"/>
        <v>20</v>
      </c>
      <c r="C85" s="21" t="s">
        <v>34</v>
      </c>
      <c r="D85" s="33" t="s">
        <v>0</v>
      </c>
      <c r="E85" s="32">
        <f>IF(D85="Yes",1,0)</f>
        <v>1</v>
      </c>
      <c r="F85" s="32"/>
      <c r="G85" s="22" t="s">
        <v>114</v>
      </c>
      <c r="H85" s="34"/>
    </row>
    <row r="86" spans="1:10" ht="58" x14ac:dyDescent="0.35">
      <c r="B86">
        <f t="shared" si="0"/>
        <v>21</v>
      </c>
      <c r="C86" s="21" t="s">
        <v>35</v>
      </c>
      <c r="D86" s="33" t="s">
        <v>0</v>
      </c>
      <c r="E86" s="32">
        <f>IF(D86="Yes",1,0)</f>
        <v>1</v>
      </c>
      <c r="F86" s="32"/>
      <c r="G86" s="22" t="s">
        <v>114</v>
      </c>
      <c r="H86" s="34"/>
    </row>
    <row r="87" spans="1:10" ht="29" x14ac:dyDescent="0.35">
      <c r="B87">
        <f t="shared" si="0"/>
        <v>22</v>
      </c>
      <c r="C87" s="37" t="s">
        <v>25</v>
      </c>
      <c r="D87" s="33" t="s">
        <v>0</v>
      </c>
      <c r="E87" s="32">
        <f>IF(D87="Yes",0.5,0)</f>
        <v>0.5</v>
      </c>
      <c r="F87" s="32"/>
      <c r="G87" s="22" t="s">
        <v>115</v>
      </c>
      <c r="H87" s="34"/>
    </row>
    <row r="88" spans="1:10" ht="44" thickBot="1" x14ac:dyDescent="0.4">
      <c r="B88">
        <f t="shared" si="0"/>
        <v>23</v>
      </c>
      <c r="C88" s="38" t="s">
        <v>116</v>
      </c>
      <c r="D88" s="39" t="s">
        <v>0</v>
      </c>
      <c r="E88" s="40">
        <f>IF(D88="Yes",0.5,0)</f>
        <v>0.5</v>
      </c>
      <c r="F88" s="40"/>
      <c r="G88" s="24" t="s">
        <v>117</v>
      </c>
      <c r="H88" s="41"/>
    </row>
    <row r="89" spans="1:10" ht="15" customHeight="1" x14ac:dyDescent="0.35">
      <c r="D89" s="7"/>
    </row>
    <row r="90" spans="1:10" ht="15" thickBot="1" x14ac:dyDescent="0.4">
      <c r="D90"/>
      <c r="E90" s="55"/>
      <c r="F90" s="55"/>
    </row>
    <row r="91" spans="1:10" ht="15" thickBot="1" x14ac:dyDescent="0.4">
      <c r="A91" t="s">
        <v>6</v>
      </c>
      <c r="C91" s="1"/>
      <c r="D91" s="50" t="s">
        <v>46</v>
      </c>
      <c r="E91" s="51">
        <f>SUM(E65:E88)</f>
        <v>26.5</v>
      </c>
      <c r="F91" s="75"/>
    </row>
    <row r="92" spans="1:10" ht="15" thickBot="1" x14ac:dyDescent="0.4">
      <c r="C92" s="1"/>
      <c r="D92" s="50" t="s">
        <v>47</v>
      </c>
      <c r="E92" s="51">
        <f>IF(D66="Yes",36.5,26.5)</f>
        <v>26.5</v>
      </c>
      <c r="F92" s="75"/>
      <c r="G92" s="56"/>
    </row>
    <row r="93" spans="1:10" ht="15" thickBot="1" x14ac:dyDescent="0.4">
      <c r="B93" s="1"/>
      <c r="D93" s="50" t="s">
        <v>118</v>
      </c>
      <c r="E93" s="52">
        <f>IF(D66="Yes",27.5,17.5)</f>
        <v>17.5</v>
      </c>
      <c r="F93" s="76"/>
    </row>
    <row r="94" spans="1:10" ht="15" thickBot="1" x14ac:dyDescent="0.4">
      <c r="D94"/>
    </row>
    <row r="95" spans="1:10" x14ac:dyDescent="0.35">
      <c r="D95"/>
      <c r="I95" s="85"/>
      <c r="J95" s="86" t="s">
        <v>119</v>
      </c>
    </row>
    <row r="96" spans="1:10" x14ac:dyDescent="0.35">
      <c r="C96" t="s">
        <v>120</v>
      </c>
      <c r="D96">
        <v>10</v>
      </c>
      <c r="G96" t="s">
        <v>121</v>
      </c>
      <c r="I96" s="87" t="s">
        <v>122</v>
      </c>
      <c r="J96" s="88">
        <v>7.5</v>
      </c>
    </row>
    <row r="97" spans="3:10" x14ac:dyDescent="0.35">
      <c r="C97" t="s">
        <v>123</v>
      </c>
      <c r="D97">
        <v>10</v>
      </c>
      <c r="F97" s="55"/>
      <c r="G97" s="1">
        <v>7.5</v>
      </c>
      <c r="I97" s="87" t="s">
        <v>124</v>
      </c>
      <c r="J97" s="88">
        <v>13.5</v>
      </c>
    </row>
    <row r="98" spans="3:10" x14ac:dyDescent="0.35">
      <c r="C98" t="s">
        <v>125</v>
      </c>
      <c r="D98">
        <v>10</v>
      </c>
      <c r="F98" s="55"/>
      <c r="I98" s="87" t="s">
        <v>126</v>
      </c>
      <c r="J98" s="88">
        <v>11</v>
      </c>
    </row>
    <row r="99" spans="3:10" x14ac:dyDescent="0.35">
      <c r="C99" t="s">
        <v>127</v>
      </c>
      <c r="D99" s="3">
        <v>7.5</v>
      </c>
      <c r="E99" s="3"/>
      <c r="F99" s="56"/>
      <c r="I99" s="87" t="s">
        <v>128</v>
      </c>
      <c r="J99" s="88">
        <v>13</v>
      </c>
    </row>
    <row r="100" spans="3:10" x14ac:dyDescent="0.35">
      <c r="E100" s="56"/>
      <c r="F100" s="56"/>
      <c r="I100" s="87" t="s">
        <v>129</v>
      </c>
      <c r="J100" s="88">
        <v>14.5</v>
      </c>
    </row>
    <row r="101" spans="3:10" ht="15" thickBot="1" x14ac:dyDescent="0.4">
      <c r="I101" s="87" t="s">
        <v>130</v>
      </c>
      <c r="J101" s="88">
        <v>11</v>
      </c>
    </row>
    <row r="102" spans="3:10" ht="15" thickBot="1" x14ac:dyDescent="0.4">
      <c r="C102" t="s">
        <v>131</v>
      </c>
      <c r="D102" s="3" t="s">
        <v>132</v>
      </c>
      <c r="E102" s="77" t="s">
        <v>133</v>
      </c>
      <c r="F102" t="s">
        <v>134</v>
      </c>
      <c r="G102" t="s">
        <v>135</v>
      </c>
      <c r="I102" s="89" t="s">
        <v>136</v>
      </c>
      <c r="J102" s="90">
        <v>13</v>
      </c>
    </row>
    <row r="103" spans="3:10" x14ac:dyDescent="0.35">
      <c r="C103" t="s">
        <v>137</v>
      </c>
      <c r="D103" s="3">
        <f>D96+D99</f>
        <v>17.5</v>
      </c>
      <c r="E103" s="78">
        <f>G103-D103</f>
        <v>10</v>
      </c>
      <c r="F103" s="55">
        <v>16.5</v>
      </c>
      <c r="G103">
        <f>D106+G97</f>
        <v>27.5</v>
      </c>
    </row>
    <row r="104" spans="3:10" x14ac:dyDescent="0.35">
      <c r="C104" t="s">
        <v>138</v>
      </c>
      <c r="D104" s="3">
        <f>D97+D99</f>
        <v>17.5</v>
      </c>
      <c r="E104" s="78">
        <f>G104-D104</f>
        <v>10</v>
      </c>
      <c r="F104" s="55">
        <f>F103</f>
        <v>16.5</v>
      </c>
      <c r="G104">
        <f>G103</f>
        <v>27.5</v>
      </c>
    </row>
    <row r="105" spans="3:10" x14ac:dyDescent="0.35">
      <c r="C105" t="s">
        <v>139</v>
      </c>
      <c r="D105" s="3">
        <f>D96+D98</f>
        <v>20</v>
      </c>
      <c r="E105" s="78">
        <f t="shared" ref="E105" si="2">G105-D105</f>
        <v>7.5</v>
      </c>
      <c r="F105" s="55">
        <f t="shared" ref="F105:F108" si="3">F104</f>
        <v>16.5</v>
      </c>
      <c r="G105">
        <f t="shared" ref="G105:G108" si="4">G104</f>
        <v>27.5</v>
      </c>
    </row>
    <row r="106" spans="3:10" x14ac:dyDescent="0.35">
      <c r="C106" s="81" t="s">
        <v>140</v>
      </c>
      <c r="D106" s="82">
        <f>+D97+D98</f>
        <v>20</v>
      </c>
      <c r="E106" s="83">
        <f>G106-D106</f>
        <v>7.5</v>
      </c>
      <c r="F106" s="84">
        <f t="shared" si="3"/>
        <v>16.5</v>
      </c>
      <c r="G106" s="81">
        <f t="shared" si="4"/>
        <v>27.5</v>
      </c>
    </row>
    <row r="107" spans="3:10" x14ac:dyDescent="0.35">
      <c r="C107" t="s">
        <v>141</v>
      </c>
      <c r="D107" s="3">
        <f>+D96+D97+D99</f>
        <v>27.5</v>
      </c>
      <c r="E107" s="78">
        <f>G107-D107</f>
        <v>0</v>
      </c>
      <c r="F107" s="55">
        <f t="shared" si="3"/>
        <v>16.5</v>
      </c>
      <c r="G107">
        <f t="shared" si="4"/>
        <v>27.5</v>
      </c>
    </row>
    <row r="108" spans="3:10" x14ac:dyDescent="0.35">
      <c r="C108" t="s">
        <v>142</v>
      </c>
      <c r="D108" s="3">
        <f>+D96+D97+D98</f>
        <v>30</v>
      </c>
      <c r="E108" s="78">
        <f>G108-D108</f>
        <v>-2.5</v>
      </c>
      <c r="F108" s="55">
        <f t="shared" si="3"/>
        <v>16.5</v>
      </c>
      <c r="G108">
        <f t="shared" si="4"/>
        <v>27.5</v>
      </c>
    </row>
    <row r="109" spans="3:10" x14ac:dyDescent="0.35">
      <c r="E109" s="78"/>
    </row>
    <row r="110" spans="3:10" x14ac:dyDescent="0.35">
      <c r="E110" s="78"/>
    </row>
    <row r="111" spans="3:10" x14ac:dyDescent="0.35">
      <c r="C111" t="s">
        <v>143</v>
      </c>
      <c r="E111" s="78"/>
    </row>
    <row r="112" spans="3:10" x14ac:dyDescent="0.35">
      <c r="C112" t="s">
        <v>120</v>
      </c>
      <c r="D112" s="3">
        <f>D96</f>
        <v>10</v>
      </c>
      <c r="E112" s="79">
        <f>G112-D112</f>
        <v>7.5</v>
      </c>
      <c r="F112" s="55">
        <f>F108</f>
        <v>16.5</v>
      </c>
      <c r="G112">
        <f>G103-D98</f>
        <v>17.5</v>
      </c>
    </row>
    <row r="113" spans="3:7" x14ac:dyDescent="0.35">
      <c r="C113" t="s">
        <v>123</v>
      </c>
      <c r="D113" s="3">
        <f>D97</f>
        <v>10</v>
      </c>
      <c r="E113" s="79">
        <f>G113-D113</f>
        <v>7.5</v>
      </c>
      <c r="F113" s="55">
        <f>F112</f>
        <v>16.5</v>
      </c>
      <c r="G113">
        <f>G112</f>
        <v>17.5</v>
      </c>
    </row>
    <row r="114" spans="3:7" ht="15" thickBot="1" x14ac:dyDescent="0.4">
      <c r="C114" t="s">
        <v>144</v>
      </c>
      <c r="D114" s="3">
        <f>D96+D97</f>
        <v>20</v>
      </c>
      <c r="E114" s="80">
        <f>G114-D114</f>
        <v>-2.5</v>
      </c>
      <c r="F114" s="55">
        <f>F113</f>
        <v>16.5</v>
      </c>
      <c r="G114">
        <f>G113</f>
        <v>17.5</v>
      </c>
    </row>
    <row r="115" spans="3:7" x14ac:dyDescent="0.3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D38:D56">
    <cfRule type="cellIs" dxfId="195" priority="12" operator="equal">
      <formula>"No"</formula>
    </cfRule>
  </conditionalFormatting>
  <conditionalFormatting sqref="D14:F16">
    <cfRule type="cellIs" dxfId="194" priority="7" operator="equal">
      <formula>"No"</formula>
    </cfRule>
  </conditionalFormatting>
  <conditionalFormatting sqref="D18:F18">
    <cfRule type="cellIs" dxfId="193" priority="38" operator="equal">
      <formula>"No"</formula>
    </cfRule>
  </conditionalFormatting>
  <conditionalFormatting sqref="D19:F19">
    <cfRule type="cellIs" dxfId="192" priority="47" operator="equal">
      <formula>"Yes"</formula>
    </cfRule>
  </conditionalFormatting>
  <conditionalFormatting sqref="D20:F20">
    <cfRule type="cellIs" dxfId="191" priority="34" operator="equal">
      <formula>"No"</formula>
    </cfRule>
  </conditionalFormatting>
  <conditionalFormatting sqref="D22:F22">
    <cfRule type="cellIs" dxfId="190" priority="30" operator="equal">
      <formula>"No"</formula>
    </cfRule>
  </conditionalFormatting>
  <conditionalFormatting sqref="D23:F23">
    <cfRule type="cellIs" dxfId="189" priority="46" operator="equal">
      <formula>"Yes"</formula>
    </cfRule>
  </conditionalFormatting>
  <conditionalFormatting sqref="D24:F24">
    <cfRule type="cellIs" dxfId="188" priority="26" operator="equal">
      <formula>"No"</formula>
    </cfRule>
  </conditionalFormatting>
  <conditionalFormatting sqref="D26:F26">
    <cfRule type="cellIs" dxfId="187" priority="22" operator="equal">
      <formula>"No"</formula>
    </cfRule>
  </conditionalFormatting>
  <conditionalFormatting sqref="D28:F28">
    <cfRule type="cellIs" dxfId="186" priority="18" operator="equal">
      <formula>"No"</formula>
    </cfRule>
  </conditionalFormatting>
  <conditionalFormatting sqref="D30:F30">
    <cfRule type="cellIs" dxfId="185" priority="42" operator="equal">
      <formula>"No"</formula>
    </cfRule>
  </conditionalFormatting>
  <conditionalFormatting sqref="E31:F31">
    <cfRule type="cellIs" dxfId="184" priority="52" operator="equal">
      <formula>"Yes"</formula>
    </cfRule>
  </conditionalFormatting>
  <conditionalFormatting sqref="E91:F91">
    <cfRule type="cellIs" dxfId="183" priority="11" operator="lessThan">
      <formula>#REF!</formula>
    </cfRule>
  </conditionalFormatting>
  <conditionalFormatting sqref="G64:H88">
    <cfRule type="cellIs" dxfId="182" priority="1" operator="equal">
      <formula>"No"</formula>
    </cfRule>
  </conditionalFormatting>
  <dataValidations disablePrompts="1" count="2">
    <dataValidation type="list" allowBlank="1" showInputMessage="1" showErrorMessage="1" sqref="E31:F31 D28 D14 D30 D16 D26 D18:D20 D22:D24 D69:D88 D64:D66" xr:uid="{F79C084C-47A0-47F6-B255-28841357E9E4}">
      <formula1>"Yes, No"</formula1>
    </dataValidation>
    <dataValidation type="list" allowBlank="1" showInputMessage="1" showErrorMessage="1" sqref="D38:D56 D67:D68" xr:uid="{7FBED2B7-F95F-48FB-9152-0E0644D1EF5F}">
      <formula1>"Yes, No, N/A"</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2BAA-8812-462A-969B-C9AE7958719E}">
  <dimension ref="A2:N115"/>
  <sheetViews>
    <sheetView topLeftCell="A9" zoomScale="145" zoomScaleNormal="145" workbookViewId="0">
      <selection activeCell="H28" sqref="H28:H29"/>
    </sheetView>
  </sheetViews>
  <sheetFormatPr defaultRowHeight="14.5" outlineLevelRow="2" x14ac:dyDescent="0.35"/>
  <cols>
    <col min="2" max="2" width="4.1796875" customWidth="1"/>
    <col min="3" max="3" width="59.54296875" customWidth="1"/>
    <col min="4" max="4" width="16.1796875" style="3" customWidth="1"/>
    <col min="5" max="5" width="22.54296875" customWidth="1"/>
    <col min="6" max="6" width="19.54296875" customWidth="1"/>
    <col min="7" max="7" width="34.7265625" customWidth="1"/>
    <col min="8" max="8" width="31.7265625" customWidth="1"/>
    <col min="9" max="10" width="27" customWidth="1"/>
    <col min="11" max="11" width="13.453125" customWidth="1"/>
    <col min="14" max="14" width="72" customWidth="1"/>
    <col min="15" max="16" width="19.453125" customWidth="1"/>
    <col min="17" max="17" width="14.1796875" customWidth="1"/>
    <col min="19" max="19" width="18" customWidth="1"/>
  </cols>
  <sheetData>
    <row r="2" spans="3:14" x14ac:dyDescent="0.35">
      <c r="C2" s="25" t="s">
        <v>2</v>
      </c>
      <c r="D2" s="28"/>
    </row>
    <row r="3" spans="3:14" x14ac:dyDescent="0.35">
      <c r="C3" s="26" t="s">
        <v>3</v>
      </c>
      <c r="D3" s="29"/>
    </row>
    <row r="4" spans="3:14" x14ac:dyDescent="0.35">
      <c r="C4" s="26" t="s">
        <v>4</v>
      </c>
      <c r="D4" s="30"/>
    </row>
    <row r="5" spans="3:14" x14ac:dyDescent="0.35">
      <c r="C5" s="26" t="s">
        <v>5</v>
      </c>
      <c r="D5" s="30"/>
    </row>
    <row r="6" spans="3:14" x14ac:dyDescent="0.35">
      <c r="C6" s="26" t="s">
        <v>49</v>
      </c>
      <c r="D6" s="29"/>
    </row>
    <row r="7" spans="3:14" x14ac:dyDescent="0.35">
      <c r="C7" s="26" t="s">
        <v>50</v>
      </c>
      <c r="D7" s="29"/>
    </row>
    <row r="8" spans="3:14" x14ac:dyDescent="0.35">
      <c r="C8" s="27" t="s">
        <v>51</v>
      </c>
      <c r="D8" s="31"/>
    </row>
    <row r="9" spans="3:14" x14ac:dyDescent="0.35">
      <c r="C9" s="2"/>
      <c r="E9" t="s">
        <v>6</v>
      </c>
    </row>
    <row r="10" spans="3:14" hidden="1" outlineLevel="1" x14ac:dyDescent="0.35">
      <c r="C10" s="1" t="s">
        <v>52</v>
      </c>
      <c r="D10" s="2" t="s">
        <v>53</v>
      </c>
    </row>
    <row r="11" spans="3:14" hidden="1" outlineLevel="1" x14ac:dyDescent="0.35"/>
    <row r="12" spans="3:14" hidden="1" outlineLevel="1" x14ac:dyDescent="0.35">
      <c r="C12" s="118" t="s">
        <v>7</v>
      </c>
      <c r="D12" s="124" t="s">
        <v>54</v>
      </c>
      <c r="E12" s="124" t="s">
        <v>8</v>
      </c>
      <c r="F12" s="102"/>
      <c r="G12" s="126" t="s">
        <v>55</v>
      </c>
    </row>
    <row r="13" spans="3:14" ht="15.75" hidden="1" customHeight="1" outlineLevel="1" thickBot="1" x14ac:dyDescent="0.4">
      <c r="C13" s="119"/>
      <c r="D13" s="125"/>
      <c r="E13" s="125"/>
      <c r="F13" s="103"/>
      <c r="G13" s="127"/>
      <c r="N13" s="1"/>
    </row>
    <row r="14" spans="3:14" ht="105" hidden="1" customHeight="1" outlineLevel="1" x14ac:dyDescent="0.35">
      <c r="C14" s="19" t="s">
        <v>9</v>
      </c>
      <c r="D14" s="20" t="s">
        <v>0</v>
      </c>
      <c r="E14" s="22" t="s">
        <v>56</v>
      </c>
      <c r="F14" s="71"/>
      <c r="G14" s="15"/>
    </row>
    <row r="15" spans="3:14" hidden="1" outlineLevel="1" x14ac:dyDescent="0.35">
      <c r="C15" s="11"/>
      <c r="D15" s="13"/>
      <c r="E15" s="13"/>
      <c r="F15" s="13"/>
      <c r="G15" s="16"/>
    </row>
    <row r="16" spans="3:14" ht="45" hidden="1" customHeight="1" outlineLevel="1" x14ac:dyDescent="0.35">
      <c r="C16" s="19" t="s">
        <v>10</v>
      </c>
      <c r="D16" s="22" t="s">
        <v>0</v>
      </c>
      <c r="E16" s="22" t="s">
        <v>57</v>
      </c>
      <c r="F16" s="72"/>
      <c r="G16" s="17"/>
    </row>
    <row r="17" spans="2:7" hidden="1" outlineLevel="1" x14ac:dyDescent="0.35">
      <c r="C17" s="11"/>
      <c r="D17" s="14"/>
      <c r="E17" s="13"/>
      <c r="F17" s="13"/>
      <c r="G17" s="16"/>
    </row>
    <row r="18" spans="2:7" ht="75" hidden="1" customHeight="1" outlineLevel="1" x14ac:dyDescent="0.35">
      <c r="C18" s="21" t="s">
        <v>58</v>
      </c>
      <c r="D18" s="22" t="s">
        <v>0</v>
      </c>
      <c r="E18" s="22" t="s">
        <v>59</v>
      </c>
      <c r="F18" s="72"/>
      <c r="G18" s="17"/>
    </row>
    <row r="19" spans="2:7" hidden="1" outlineLevel="1" x14ac:dyDescent="0.35">
      <c r="C19" s="11"/>
      <c r="D19" s="14"/>
      <c r="E19" s="13"/>
      <c r="F19" s="13"/>
      <c r="G19" s="16"/>
    </row>
    <row r="20" spans="2:7" ht="58" hidden="1" outlineLevel="1" x14ac:dyDescent="0.35">
      <c r="C20" s="21" t="s">
        <v>60</v>
      </c>
      <c r="D20" s="22" t="s">
        <v>0</v>
      </c>
      <c r="E20" s="22" t="s">
        <v>61</v>
      </c>
      <c r="F20" s="72"/>
      <c r="G20" s="17"/>
    </row>
    <row r="21" spans="2:7" hidden="1" outlineLevel="1" x14ac:dyDescent="0.35">
      <c r="B21" s="1"/>
      <c r="C21" s="11"/>
      <c r="D21" s="14"/>
      <c r="E21" s="14"/>
      <c r="F21" s="14"/>
      <c r="G21" s="16"/>
    </row>
    <row r="22" spans="2:7" ht="42.75" hidden="1" customHeight="1" outlineLevel="1" x14ac:dyDescent="0.35">
      <c r="B22" s="1"/>
      <c r="C22" s="21" t="s">
        <v>11</v>
      </c>
      <c r="D22" s="22" t="s">
        <v>0</v>
      </c>
      <c r="E22" s="22" t="s">
        <v>62</v>
      </c>
      <c r="F22" s="72"/>
      <c r="G22" s="17"/>
    </row>
    <row r="23" spans="2:7" hidden="1" outlineLevel="1" x14ac:dyDescent="0.35">
      <c r="B23" s="1"/>
      <c r="C23" s="11"/>
      <c r="D23" s="14"/>
      <c r="E23" s="13"/>
      <c r="F23" s="13"/>
      <c r="G23" s="16"/>
    </row>
    <row r="24" spans="2:7" ht="43.5" hidden="1" outlineLevel="1" x14ac:dyDescent="0.35">
      <c r="B24" s="1"/>
      <c r="C24" s="21" t="s">
        <v>63</v>
      </c>
      <c r="D24" s="22" t="s">
        <v>0</v>
      </c>
      <c r="E24" s="22" t="s">
        <v>64</v>
      </c>
      <c r="F24" s="72"/>
      <c r="G24" s="17"/>
    </row>
    <row r="25" spans="2:7" hidden="1" outlineLevel="1" x14ac:dyDescent="0.35">
      <c r="B25" s="1"/>
      <c r="C25" s="11"/>
      <c r="D25" s="14"/>
      <c r="E25" s="14"/>
      <c r="F25" s="14"/>
      <c r="G25" s="16"/>
    </row>
    <row r="26" spans="2:7" ht="58" hidden="1" outlineLevel="1" x14ac:dyDescent="0.35">
      <c r="C26" s="21" t="s">
        <v>65</v>
      </c>
      <c r="D26" s="22" t="s">
        <v>0</v>
      </c>
      <c r="E26" s="22" t="s">
        <v>66</v>
      </c>
      <c r="F26" s="72"/>
      <c r="G26" s="17"/>
    </row>
    <row r="27" spans="2:7" hidden="1" outlineLevel="1" x14ac:dyDescent="0.35">
      <c r="C27" s="11"/>
      <c r="D27" s="14"/>
      <c r="E27" s="14"/>
      <c r="F27" s="14"/>
      <c r="G27" s="16"/>
    </row>
    <row r="28" spans="2:7" ht="43.5" hidden="1" outlineLevel="1" x14ac:dyDescent="0.35">
      <c r="C28" s="21" t="s">
        <v>67</v>
      </c>
      <c r="D28" s="53" t="s">
        <v>0</v>
      </c>
      <c r="E28" s="53" t="s">
        <v>64</v>
      </c>
      <c r="F28" s="73"/>
      <c r="G28" s="54"/>
    </row>
    <row r="29" spans="2:7" hidden="1" outlineLevel="1" x14ac:dyDescent="0.35">
      <c r="C29" s="11"/>
      <c r="D29" s="14"/>
      <c r="E29" s="14"/>
      <c r="F29" s="14"/>
      <c r="G29" s="16"/>
    </row>
    <row r="30" spans="2:7" ht="49.5" hidden="1" customHeight="1" outlineLevel="1" thickBot="1" x14ac:dyDescent="0.4">
      <c r="C30" s="23" t="s">
        <v>68</v>
      </c>
      <c r="D30" s="24" t="s">
        <v>0</v>
      </c>
      <c r="E30" s="24" t="s">
        <v>64</v>
      </c>
      <c r="F30" s="74"/>
      <c r="G30" s="18"/>
    </row>
    <row r="31" spans="2:7" hidden="1" outlineLevel="1" x14ac:dyDescent="0.35">
      <c r="C31" s="8"/>
      <c r="G31" s="8"/>
    </row>
    <row r="32" spans="2:7" hidden="1" outlineLevel="1" x14ac:dyDescent="0.35">
      <c r="C32" s="2"/>
      <c r="E32" s="5" t="s">
        <v>69</v>
      </c>
      <c r="F32" s="5"/>
    </row>
    <row r="33" spans="3:8" hidden="1" outlineLevel="1" x14ac:dyDescent="0.35">
      <c r="C33" s="2"/>
      <c r="E33" s="5"/>
      <c r="F33" s="5"/>
    </row>
    <row r="34" spans="3:8" hidden="1" outlineLevel="2" x14ac:dyDescent="0.35">
      <c r="C34" s="1" t="s">
        <v>70</v>
      </c>
      <c r="D34" s="2" t="s">
        <v>71</v>
      </c>
      <c r="E34" s="3"/>
      <c r="F34" s="3"/>
      <c r="G34" s="3"/>
    </row>
    <row r="35" spans="3:8" hidden="1" outlineLevel="2" x14ac:dyDescent="0.35">
      <c r="C35" s="3"/>
      <c r="E35" s="3"/>
      <c r="F35" s="3"/>
      <c r="G35" s="3"/>
      <c r="H35" s="3"/>
    </row>
    <row r="36" spans="3:8" hidden="1" outlineLevel="2" x14ac:dyDescent="0.35">
      <c r="C36" s="118" t="s">
        <v>72</v>
      </c>
      <c r="D36" s="120" t="s">
        <v>73</v>
      </c>
      <c r="E36" s="120" t="s">
        <v>8</v>
      </c>
      <c r="F36" s="104"/>
      <c r="G36" s="122" t="s">
        <v>74</v>
      </c>
      <c r="H36" s="47"/>
    </row>
    <row r="37" spans="3:8" ht="15" hidden="1" outlineLevel="2" thickBot="1" x14ac:dyDescent="0.4">
      <c r="C37" s="119"/>
      <c r="D37" s="121"/>
      <c r="E37" s="121"/>
      <c r="F37" s="105"/>
      <c r="G37" s="123"/>
      <c r="H37" s="47"/>
    </row>
    <row r="38" spans="3:8" hidden="1" outlineLevel="2" x14ac:dyDescent="0.35">
      <c r="C38" s="45" t="s">
        <v>75</v>
      </c>
      <c r="D38" s="46" t="s">
        <v>0</v>
      </c>
      <c r="E38" s="48" t="s">
        <v>76</v>
      </c>
      <c r="F38" s="48"/>
      <c r="G38" s="45"/>
      <c r="H38" s="12"/>
    </row>
    <row r="39" spans="3:8" hidden="1" outlineLevel="2" x14ac:dyDescent="0.35">
      <c r="C39" s="43" t="s">
        <v>77</v>
      </c>
      <c r="D39" s="42" t="s">
        <v>0</v>
      </c>
      <c r="E39" s="49" t="s">
        <v>76</v>
      </c>
      <c r="F39" s="49"/>
      <c r="G39" s="43"/>
      <c r="H39" s="12"/>
    </row>
    <row r="40" spans="3:8" hidden="1" outlineLevel="2" x14ac:dyDescent="0.35">
      <c r="C40" s="43" t="s">
        <v>78</v>
      </c>
      <c r="D40" s="42" t="s">
        <v>0</v>
      </c>
      <c r="E40" s="49" t="s">
        <v>76</v>
      </c>
      <c r="F40" s="49"/>
      <c r="G40" s="43"/>
      <c r="H40" s="12"/>
    </row>
    <row r="41" spans="3:8" hidden="1" outlineLevel="2" x14ac:dyDescent="0.35">
      <c r="C41" s="43" t="s">
        <v>79</v>
      </c>
      <c r="D41" s="42"/>
      <c r="E41" s="49"/>
      <c r="F41" s="49"/>
      <c r="G41" s="43"/>
      <c r="H41" s="12"/>
    </row>
    <row r="42" spans="3:8" hidden="1" outlineLevel="2" x14ac:dyDescent="0.35">
      <c r="C42" s="43" t="s">
        <v>80</v>
      </c>
      <c r="D42" s="42" t="s">
        <v>0</v>
      </c>
      <c r="E42" s="49" t="s">
        <v>76</v>
      </c>
      <c r="F42" s="49"/>
      <c r="G42" s="43"/>
      <c r="H42" s="12"/>
    </row>
    <row r="43" spans="3:8" hidden="1" outlineLevel="2" x14ac:dyDescent="0.35">
      <c r="C43" s="44" t="s">
        <v>81</v>
      </c>
      <c r="D43" s="42" t="s">
        <v>0</v>
      </c>
      <c r="E43" s="49" t="s">
        <v>76</v>
      </c>
      <c r="F43" s="49"/>
      <c r="G43" s="43"/>
      <c r="H43" s="12"/>
    </row>
    <row r="44" spans="3:8" ht="29" hidden="1" outlineLevel="2" x14ac:dyDescent="0.35">
      <c r="C44" s="43" t="s">
        <v>82</v>
      </c>
      <c r="D44" s="42" t="s">
        <v>0</v>
      </c>
      <c r="E44" s="49" t="s">
        <v>76</v>
      </c>
      <c r="F44" s="49"/>
      <c r="G44" s="43"/>
      <c r="H44" s="12"/>
    </row>
    <row r="45" spans="3:8" hidden="1" outlineLevel="2" x14ac:dyDescent="0.35">
      <c r="C45" s="43" t="s">
        <v>83</v>
      </c>
      <c r="D45" s="42" t="s">
        <v>0</v>
      </c>
      <c r="E45" s="49" t="s">
        <v>76</v>
      </c>
      <c r="F45" s="49"/>
      <c r="G45" s="43"/>
      <c r="H45" s="12"/>
    </row>
    <row r="46" spans="3:8" ht="29" hidden="1" outlineLevel="2" x14ac:dyDescent="0.35">
      <c r="C46" s="43" t="s">
        <v>84</v>
      </c>
      <c r="D46" s="42" t="s">
        <v>0</v>
      </c>
      <c r="E46" s="49" t="s">
        <v>76</v>
      </c>
      <c r="F46" s="49"/>
      <c r="G46" s="43"/>
      <c r="H46" s="12"/>
    </row>
    <row r="47" spans="3:8" hidden="1" outlineLevel="2" x14ac:dyDescent="0.35">
      <c r="C47" s="43" t="s">
        <v>85</v>
      </c>
      <c r="D47" s="42" t="s">
        <v>0</v>
      </c>
      <c r="E47" s="49" t="s">
        <v>76</v>
      </c>
      <c r="F47" s="49"/>
      <c r="G47" s="43"/>
      <c r="H47" s="12"/>
    </row>
    <row r="48" spans="3:8" ht="29" hidden="1" outlineLevel="2" x14ac:dyDescent="0.35">
      <c r="C48" s="43" t="s">
        <v>86</v>
      </c>
      <c r="D48" s="42" t="s">
        <v>0</v>
      </c>
      <c r="E48" s="49" t="s">
        <v>76</v>
      </c>
      <c r="F48" s="49"/>
      <c r="G48" s="43"/>
      <c r="H48" s="12"/>
    </row>
    <row r="49" spans="2:13" hidden="1" outlineLevel="2" x14ac:dyDescent="0.35">
      <c r="C49" s="43" t="s">
        <v>87</v>
      </c>
      <c r="D49" s="42" t="s">
        <v>0</v>
      </c>
      <c r="E49" s="49" t="s">
        <v>76</v>
      </c>
      <c r="F49" s="49"/>
      <c r="G49" s="43"/>
      <c r="H49" s="12"/>
    </row>
    <row r="50" spans="2:13" ht="29" hidden="1" outlineLevel="2" x14ac:dyDescent="0.35">
      <c r="C50" s="43" t="s">
        <v>88</v>
      </c>
      <c r="D50" s="42" t="s">
        <v>0</v>
      </c>
      <c r="E50" s="49" t="s">
        <v>76</v>
      </c>
      <c r="F50" s="49"/>
      <c r="G50" s="43"/>
      <c r="H50" s="12" t="s">
        <v>89</v>
      </c>
    </row>
    <row r="51" spans="2:13" hidden="1" outlineLevel="2" x14ac:dyDescent="0.35">
      <c r="C51" s="43" t="s">
        <v>90</v>
      </c>
      <c r="D51" s="42" t="s">
        <v>0</v>
      </c>
      <c r="E51" s="49" t="s">
        <v>76</v>
      </c>
      <c r="F51" s="49"/>
      <c r="G51" s="43"/>
      <c r="H51" s="12" t="s">
        <v>89</v>
      </c>
    </row>
    <row r="52" spans="2:13" hidden="1" outlineLevel="2" x14ac:dyDescent="0.35">
      <c r="C52" s="43" t="s">
        <v>91</v>
      </c>
      <c r="D52" s="42" t="s">
        <v>0</v>
      </c>
      <c r="E52" s="49" t="s">
        <v>76</v>
      </c>
      <c r="F52" s="49"/>
      <c r="G52" s="43"/>
      <c r="H52" s="12" t="s">
        <v>89</v>
      </c>
      <c r="I52" s="9"/>
      <c r="J52" s="9"/>
      <c r="K52" s="9"/>
      <c r="L52" s="9"/>
      <c r="M52" s="9"/>
    </row>
    <row r="53" spans="2:13" ht="29" hidden="1" outlineLevel="2" x14ac:dyDescent="0.35">
      <c r="C53" s="43" t="s">
        <v>92</v>
      </c>
      <c r="D53" s="42" t="s">
        <v>0</v>
      </c>
      <c r="E53" s="49" t="s">
        <v>76</v>
      </c>
      <c r="F53" s="49"/>
      <c r="G53" s="43"/>
      <c r="H53" s="12" t="s">
        <v>89</v>
      </c>
      <c r="I53" s="9"/>
      <c r="J53" s="9"/>
      <c r="K53" s="9"/>
      <c r="L53" s="9"/>
      <c r="M53" s="9"/>
    </row>
    <row r="54" spans="2:13" ht="29" hidden="1" outlineLevel="2" x14ac:dyDescent="0.35">
      <c r="C54" s="43" t="s">
        <v>93</v>
      </c>
      <c r="D54" s="42" t="s">
        <v>0</v>
      </c>
      <c r="E54" s="49" t="s">
        <v>76</v>
      </c>
      <c r="F54" s="49"/>
      <c r="G54" s="43"/>
      <c r="H54" s="12"/>
      <c r="I54" s="9"/>
      <c r="J54" s="9"/>
      <c r="K54" s="9"/>
      <c r="L54" s="9"/>
      <c r="M54" s="9"/>
    </row>
    <row r="55" spans="2:13" ht="29" hidden="1" outlineLevel="2" x14ac:dyDescent="0.35">
      <c r="C55" s="43" t="s">
        <v>94</v>
      </c>
      <c r="D55" s="42" t="s">
        <v>0</v>
      </c>
      <c r="E55" s="49" t="s">
        <v>76</v>
      </c>
      <c r="F55" s="49"/>
      <c r="G55" s="43"/>
      <c r="H55" s="12"/>
      <c r="I55" s="9"/>
      <c r="J55" s="9"/>
      <c r="K55" s="9"/>
      <c r="L55" s="9"/>
      <c r="M55" s="9"/>
    </row>
    <row r="56" spans="2:13" ht="29" hidden="1" outlineLevel="2" x14ac:dyDescent="0.35">
      <c r="C56" s="43" t="s">
        <v>95</v>
      </c>
      <c r="D56" s="42" t="s">
        <v>0</v>
      </c>
      <c r="E56" s="49" t="s">
        <v>76</v>
      </c>
      <c r="F56" s="49"/>
      <c r="G56" s="43"/>
      <c r="H56" s="12" t="s">
        <v>89</v>
      </c>
      <c r="I56" s="4"/>
      <c r="J56" s="4"/>
      <c r="K56" s="4"/>
      <c r="L56" s="4"/>
      <c r="M56" s="4"/>
    </row>
    <row r="57" spans="2:13" hidden="1" outlineLevel="2" x14ac:dyDescent="0.35">
      <c r="H57" s="12" t="s">
        <v>89</v>
      </c>
      <c r="I57" s="4"/>
      <c r="J57" s="4"/>
      <c r="K57" s="4"/>
      <c r="L57" s="4"/>
      <c r="M57" s="4"/>
    </row>
    <row r="58" spans="2:13" hidden="1" outlineLevel="1" collapsed="1" x14ac:dyDescent="0.35">
      <c r="C58" s="2"/>
      <c r="E58" s="5" t="s">
        <v>96</v>
      </c>
      <c r="F58" s="5"/>
    </row>
    <row r="59" spans="2:13" collapsed="1" x14ac:dyDescent="0.35">
      <c r="C59" s="2"/>
      <c r="E59" s="5"/>
      <c r="F59" s="5"/>
    </row>
    <row r="60" spans="2:13" x14ac:dyDescent="0.35">
      <c r="C60" s="1" t="s">
        <v>70</v>
      </c>
      <c r="D60" s="2" t="s">
        <v>13</v>
      </c>
    </row>
    <row r="61" spans="2:13" ht="15" thickBot="1" x14ac:dyDescent="0.4">
      <c r="C61" s="2"/>
      <c r="D61" s="2"/>
    </row>
    <row r="62" spans="2:13" x14ac:dyDescent="0.35">
      <c r="C62" s="118" t="s">
        <v>97</v>
      </c>
      <c r="D62" s="120" t="s">
        <v>14</v>
      </c>
      <c r="E62" s="120" t="s">
        <v>15</v>
      </c>
      <c r="F62" s="104"/>
      <c r="G62" s="104"/>
      <c r="H62" s="122" t="s">
        <v>55</v>
      </c>
    </row>
    <row r="63" spans="2:13" ht="36.75" customHeight="1" thickBot="1" x14ac:dyDescent="0.4">
      <c r="B63" t="s">
        <v>98</v>
      </c>
      <c r="C63" s="119"/>
      <c r="D63" s="121"/>
      <c r="E63" s="121"/>
      <c r="F63" s="105"/>
      <c r="G63" s="105" t="s">
        <v>8</v>
      </c>
      <c r="H63" s="123"/>
    </row>
    <row r="64" spans="2:13" ht="167.25" customHeight="1" x14ac:dyDescent="0.35">
      <c r="B64">
        <v>1</v>
      </c>
      <c r="C64" s="57" t="s">
        <v>145</v>
      </c>
      <c r="D64" s="58" t="s">
        <v>0</v>
      </c>
      <c r="E64" s="32">
        <f>IF(D64="Yes",10,0)</f>
        <v>10</v>
      </c>
      <c r="F64" s="59"/>
      <c r="G64" s="60" t="s">
        <v>100</v>
      </c>
      <c r="H64" s="61"/>
    </row>
    <row r="65" spans="2:10" ht="115.5" customHeight="1" x14ac:dyDescent="0.35">
      <c r="B65">
        <f>+B64+1</f>
        <v>2</v>
      </c>
      <c r="C65" s="57" t="s">
        <v>146</v>
      </c>
      <c r="D65" s="58" t="s">
        <v>0</v>
      </c>
      <c r="E65" s="32">
        <f>IF(D65="Yes",10,0)</f>
        <v>10</v>
      </c>
      <c r="F65" s="59"/>
      <c r="G65" s="60" t="s">
        <v>102</v>
      </c>
      <c r="H65" s="61"/>
    </row>
    <row r="66" spans="2:10" ht="54" customHeight="1" x14ac:dyDescent="0.35">
      <c r="C66" s="70" t="s">
        <v>103</v>
      </c>
      <c r="D66" s="58" t="s">
        <v>1</v>
      </c>
      <c r="E66" s="59" t="s">
        <v>12</v>
      </c>
      <c r="F66" s="59"/>
      <c r="G66" s="60" t="s">
        <v>104</v>
      </c>
      <c r="H66" s="61"/>
    </row>
    <row r="67" spans="2:10" ht="54" customHeight="1" x14ac:dyDescent="0.35">
      <c r="B67" t="s">
        <v>105</v>
      </c>
      <c r="C67" s="36" t="s">
        <v>20</v>
      </c>
      <c r="D67" s="58" t="s">
        <v>0</v>
      </c>
      <c r="E67" s="59">
        <f>IF(AND(D67="Yes",D66="Yes"),10,0)</f>
        <v>0</v>
      </c>
      <c r="F67" s="59"/>
      <c r="G67" s="60"/>
      <c r="H67" s="61"/>
    </row>
    <row r="68" spans="2:10" ht="54" customHeight="1" x14ac:dyDescent="0.35">
      <c r="B68" t="s">
        <v>106</v>
      </c>
      <c r="C68" s="36" t="s">
        <v>21</v>
      </c>
      <c r="D68" s="58" t="s">
        <v>12</v>
      </c>
      <c r="E68" s="59">
        <f>IF(AND(D66="Yes",D67="No",D68="Yes",),7.5,0)</f>
        <v>0</v>
      </c>
      <c r="F68" s="59"/>
      <c r="G68" s="22" t="s">
        <v>107</v>
      </c>
      <c r="H68" s="61"/>
    </row>
    <row r="69" spans="2:10" ht="29" x14ac:dyDescent="0.35">
      <c r="B69">
        <v>4</v>
      </c>
      <c r="C69" s="35" t="s">
        <v>22</v>
      </c>
      <c r="D69" s="33" t="s">
        <v>0</v>
      </c>
      <c r="E69" s="32">
        <f>IF(D69="Yes",0.5,0)</f>
        <v>0.5</v>
      </c>
      <c r="F69" s="32"/>
      <c r="G69" s="22" t="s">
        <v>108</v>
      </c>
      <c r="H69" s="34"/>
    </row>
    <row r="70" spans="2:10" ht="43.5" x14ac:dyDescent="0.35">
      <c r="B70">
        <f>B69+1</f>
        <v>5</v>
      </c>
      <c r="C70" s="21" t="s">
        <v>23</v>
      </c>
      <c r="D70" s="33" t="s">
        <v>0</v>
      </c>
      <c r="E70" s="32">
        <f>IF(D70="Yes",0.5,0)</f>
        <v>0.5</v>
      </c>
      <c r="F70" s="32"/>
      <c r="G70" s="22" t="s">
        <v>108</v>
      </c>
      <c r="H70" s="34"/>
    </row>
    <row r="71" spans="2:10" ht="42.75" customHeight="1" x14ac:dyDescent="0.35">
      <c r="B71">
        <f t="shared" ref="B71:B88" si="0">B70+1</f>
        <v>6</v>
      </c>
      <c r="C71" s="21" t="s">
        <v>24</v>
      </c>
      <c r="D71" s="33" t="s">
        <v>0</v>
      </c>
      <c r="E71" s="32">
        <f>IF(D71="Yes",0.5,0)</f>
        <v>0.5</v>
      </c>
      <c r="F71" s="32"/>
      <c r="G71" s="22" t="s">
        <v>109</v>
      </c>
      <c r="H71" s="34"/>
    </row>
    <row r="72" spans="2:10" ht="58" x14ac:dyDescent="0.35">
      <c r="B72">
        <f t="shared" si="0"/>
        <v>7</v>
      </c>
      <c r="C72" s="21" t="s">
        <v>26</v>
      </c>
      <c r="D72" s="33" t="s">
        <v>0</v>
      </c>
      <c r="E72" s="32">
        <f>IF(D72="Yes",0.5,0)</f>
        <v>0.5</v>
      </c>
      <c r="F72" s="32"/>
      <c r="G72" s="22" t="s">
        <v>110</v>
      </c>
      <c r="H72" s="34"/>
    </row>
    <row r="73" spans="2:10" ht="43.5" x14ac:dyDescent="0.35">
      <c r="B73">
        <f t="shared" si="0"/>
        <v>8</v>
      </c>
      <c r="C73" s="21" t="s">
        <v>27</v>
      </c>
      <c r="D73" s="33" t="s">
        <v>0</v>
      </c>
      <c r="E73" s="32">
        <f t="shared" ref="E73:E82" si="1">IF(D73="Yes",1,0)</f>
        <v>1</v>
      </c>
      <c r="F73" s="32"/>
      <c r="G73" s="22" t="s">
        <v>111</v>
      </c>
      <c r="H73" s="34"/>
    </row>
    <row r="74" spans="2:10" ht="52.5" customHeight="1" x14ac:dyDescent="0.35">
      <c r="B74">
        <f t="shared" si="0"/>
        <v>9</v>
      </c>
      <c r="C74" s="21" t="s">
        <v>28</v>
      </c>
      <c r="D74" s="33" t="s">
        <v>0</v>
      </c>
      <c r="E74" s="32">
        <f t="shared" si="1"/>
        <v>1</v>
      </c>
      <c r="F74" s="32"/>
      <c r="G74" s="22" t="s">
        <v>111</v>
      </c>
      <c r="H74" s="34"/>
    </row>
    <row r="75" spans="2:10" ht="43.5" x14ac:dyDescent="0.35">
      <c r="B75">
        <f t="shared" si="0"/>
        <v>10</v>
      </c>
      <c r="C75" s="21" t="s">
        <v>29</v>
      </c>
      <c r="D75" s="33" t="s">
        <v>0</v>
      </c>
      <c r="E75" s="32">
        <f t="shared" si="1"/>
        <v>1</v>
      </c>
      <c r="F75" s="32"/>
      <c r="G75" s="22" t="s">
        <v>112</v>
      </c>
      <c r="H75" s="34"/>
      <c r="J75" s="12"/>
    </row>
    <row r="76" spans="2:10" ht="43.5" x14ac:dyDescent="0.35">
      <c r="B76">
        <f t="shared" si="0"/>
        <v>11</v>
      </c>
      <c r="C76" s="21" t="s">
        <v>30</v>
      </c>
      <c r="D76" s="33" t="s">
        <v>0</v>
      </c>
      <c r="E76" s="32">
        <f t="shared" si="1"/>
        <v>1</v>
      </c>
      <c r="F76" s="32"/>
      <c r="G76" s="22" t="s">
        <v>112</v>
      </c>
      <c r="H76" s="34"/>
      <c r="J76" s="12"/>
    </row>
    <row r="77" spans="2:10" ht="43.5" x14ac:dyDescent="0.35">
      <c r="B77">
        <f t="shared" si="0"/>
        <v>12</v>
      </c>
      <c r="C77" s="21" t="s">
        <v>31</v>
      </c>
      <c r="D77" s="33" t="s">
        <v>0</v>
      </c>
      <c r="E77" s="32">
        <f t="shared" si="1"/>
        <v>1</v>
      </c>
      <c r="F77" s="32"/>
      <c r="G77" s="22" t="s">
        <v>37</v>
      </c>
      <c r="H77" s="34"/>
      <c r="J77" s="12"/>
    </row>
    <row r="78" spans="2:10" ht="43.5" x14ac:dyDescent="0.35">
      <c r="B78">
        <f t="shared" si="0"/>
        <v>13</v>
      </c>
      <c r="C78" s="36" t="s">
        <v>32</v>
      </c>
      <c r="D78" s="33" t="s">
        <v>0</v>
      </c>
      <c r="E78" s="32">
        <f t="shared" si="1"/>
        <v>1</v>
      </c>
      <c r="F78" s="32"/>
      <c r="G78" s="22" t="s">
        <v>37</v>
      </c>
      <c r="H78" s="34"/>
    </row>
    <row r="79" spans="2:10" ht="43.5" x14ac:dyDescent="0.35">
      <c r="B79">
        <f t="shared" si="0"/>
        <v>14</v>
      </c>
      <c r="C79" s="21" t="s">
        <v>38</v>
      </c>
      <c r="D79" s="33" t="s">
        <v>0</v>
      </c>
      <c r="E79" s="32">
        <f t="shared" si="1"/>
        <v>1</v>
      </c>
      <c r="F79" s="32"/>
      <c r="G79" s="22" t="s">
        <v>39</v>
      </c>
      <c r="H79" s="34"/>
    </row>
    <row r="80" spans="2:10" ht="43.5" x14ac:dyDescent="0.35">
      <c r="B80">
        <f t="shared" si="0"/>
        <v>15</v>
      </c>
      <c r="C80" s="21" t="s">
        <v>40</v>
      </c>
      <c r="D80" s="33" t="s">
        <v>0</v>
      </c>
      <c r="E80" s="32">
        <f t="shared" si="1"/>
        <v>1</v>
      </c>
      <c r="F80" s="32"/>
      <c r="G80" s="22" t="s">
        <v>113</v>
      </c>
      <c r="H80" s="34"/>
    </row>
    <row r="81" spans="1:10" ht="58" x14ac:dyDescent="0.35">
      <c r="B81">
        <f t="shared" si="0"/>
        <v>16</v>
      </c>
      <c r="C81" s="21" t="s">
        <v>41</v>
      </c>
      <c r="D81" s="33" t="s">
        <v>0</v>
      </c>
      <c r="E81" s="32">
        <f t="shared" si="1"/>
        <v>1</v>
      </c>
      <c r="F81" s="32"/>
      <c r="G81" s="22" t="s">
        <v>113</v>
      </c>
      <c r="H81" s="34"/>
      <c r="J81" s="6"/>
    </row>
    <row r="82" spans="1:10" ht="29" x14ac:dyDescent="0.35">
      <c r="B82">
        <f t="shared" si="0"/>
        <v>17</v>
      </c>
      <c r="C82" s="21" t="s">
        <v>36</v>
      </c>
      <c r="D82" s="33" t="s">
        <v>0</v>
      </c>
      <c r="E82" s="32">
        <f t="shared" si="1"/>
        <v>1</v>
      </c>
      <c r="F82" s="32"/>
      <c r="G82" s="22" t="s">
        <v>37</v>
      </c>
      <c r="H82" s="34"/>
    </row>
    <row r="83" spans="1:10" ht="43.5" x14ac:dyDescent="0.35">
      <c r="B83">
        <f t="shared" si="0"/>
        <v>18</v>
      </c>
      <c r="C83" s="21" t="s">
        <v>42</v>
      </c>
      <c r="D83" s="33" t="s">
        <v>0</v>
      </c>
      <c r="E83" s="32">
        <f>IF(D83="Yes",0.5,0)</f>
        <v>0.5</v>
      </c>
      <c r="F83" s="32"/>
      <c r="G83" s="22" t="s">
        <v>43</v>
      </c>
      <c r="H83" s="34"/>
    </row>
    <row r="84" spans="1:10" ht="58" x14ac:dyDescent="0.35">
      <c r="B84">
        <f t="shared" si="0"/>
        <v>19</v>
      </c>
      <c r="C84" s="21" t="s">
        <v>33</v>
      </c>
      <c r="D84" s="33" t="s">
        <v>0</v>
      </c>
      <c r="E84" s="32">
        <f>IF(D84="Yes",1,0)</f>
        <v>1</v>
      </c>
      <c r="F84" s="32"/>
      <c r="G84" s="22" t="s">
        <v>114</v>
      </c>
      <c r="H84" s="34"/>
    </row>
    <row r="85" spans="1:10" ht="58" x14ac:dyDescent="0.35">
      <c r="B85">
        <f t="shared" si="0"/>
        <v>20</v>
      </c>
      <c r="C85" s="21" t="s">
        <v>34</v>
      </c>
      <c r="D85" s="33" t="s">
        <v>0</v>
      </c>
      <c r="E85" s="32">
        <f>IF(D85="Yes",1,0)</f>
        <v>1</v>
      </c>
      <c r="F85" s="32"/>
      <c r="G85" s="22" t="s">
        <v>114</v>
      </c>
      <c r="H85" s="34"/>
    </row>
    <row r="86" spans="1:10" ht="58" x14ac:dyDescent="0.35">
      <c r="B86">
        <f t="shared" si="0"/>
        <v>21</v>
      </c>
      <c r="C86" s="21" t="s">
        <v>35</v>
      </c>
      <c r="D86" s="33" t="s">
        <v>0</v>
      </c>
      <c r="E86" s="32">
        <f>IF(D86="Yes",1,0)</f>
        <v>1</v>
      </c>
      <c r="F86" s="32"/>
      <c r="G86" s="22" t="s">
        <v>114</v>
      </c>
      <c r="H86" s="34"/>
    </row>
    <row r="87" spans="1:10" ht="29" x14ac:dyDescent="0.35">
      <c r="B87">
        <f t="shared" si="0"/>
        <v>22</v>
      </c>
      <c r="C87" s="37" t="s">
        <v>25</v>
      </c>
      <c r="D87" s="33" t="s">
        <v>0</v>
      </c>
      <c r="E87" s="32">
        <f>IF(D87="Yes",0.5,0)</f>
        <v>0.5</v>
      </c>
      <c r="F87" s="32"/>
      <c r="G87" s="22" t="s">
        <v>115</v>
      </c>
      <c r="H87" s="34"/>
    </row>
    <row r="88" spans="1:10" ht="44" thickBot="1" x14ac:dyDescent="0.4">
      <c r="B88">
        <f t="shared" si="0"/>
        <v>23</v>
      </c>
      <c r="C88" s="38" t="s">
        <v>116</v>
      </c>
      <c r="D88" s="39" t="s">
        <v>0</v>
      </c>
      <c r="E88" s="40">
        <f>IF(D88="Yes",0.5,0)</f>
        <v>0.5</v>
      </c>
      <c r="F88" s="40"/>
      <c r="G88" s="24" t="s">
        <v>117</v>
      </c>
      <c r="H88" s="41"/>
    </row>
    <row r="89" spans="1:10" ht="15" customHeight="1" x14ac:dyDescent="0.35">
      <c r="D89" s="7"/>
    </row>
    <row r="90" spans="1:10" ht="15" thickBot="1" x14ac:dyDescent="0.4">
      <c r="D90"/>
      <c r="E90" s="55"/>
      <c r="F90" s="55"/>
    </row>
    <row r="91" spans="1:10" ht="15" thickBot="1" x14ac:dyDescent="0.4">
      <c r="A91" t="s">
        <v>6</v>
      </c>
      <c r="C91" s="1"/>
      <c r="D91" s="50" t="s">
        <v>46</v>
      </c>
      <c r="E91" s="51">
        <f>SUM(E65:E88)</f>
        <v>26.5</v>
      </c>
      <c r="F91" s="75"/>
    </row>
    <row r="92" spans="1:10" ht="15" thickBot="1" x14ac:dyDescent="0.4">
      <c r="C92" s="1"/>
      <c r="D92" s="50" t="s">
        <v>47</v>
      </c>
      <c r="E92" s="51">
        <f>IF(D66="Yes",36.5,26.5)</f>
        <v>26.5</v>
      </c>
      <c r="F92" s="75"/>
      <c r="G92" s="56"/>
    </row>
    <row r="93" spans="1:10" ht="15" thickBot="1" x14ac:dyDescent="0.4">
      <c r="B93" s="1"/>
      <c r="D93" s="50" t="s">
        <v>118</v>
      </c>
      <c r="E93" s="52">
        <f>IF(D66="Yes",27.5,17.5)</f>
        <v>17.5</v>
      </c>
      <c r="F93" s="76"/>
    </row>
    <row r="94" spans="1:10" ht="15" thickBot="1" x14ac:dyDescent="0.4">
      <c r="D94"/>
    </row>
    <row r="95" spans="1:10" x14ac:dyDescent="0.35">
      <c r="D95"/>
      <c r="I95" s="85"/>
      <c r="J95" s="86" t="s">
        <v>119</v>
      </c>
    </row>
    <row r="96" spans="1:10" x14ac:dyDescent="0.35">
      <c r="C96" t="s">
        <v>120</v>
      </c>
      <c r="D96">
        <v>2.5</v>
      </c>
      <c r="G96" t="s">
        <v>121</v>
      </c>
      <c r="I96" s="87" t="s">
        <v>122</v>
      </c>
      <c r="J96" s="88">
        <v>7.5</v>
      </c>
    </row>
    <row r="97" spans="3:10" x14ac:dyDescent="0.35">
      <c r="C97" t="s">
        <v>123</v>
      </c>
      <c r="D97">
        <v>10</v>
      </c>
      <c r="F97" s="55"/>
      <c r="G97" s="1">
        <v>7.5</v>
      </c>
      <c r="I97" s="87" t="s">
        <v>124</v>
      </c>
      <c r="J97" s="88">
        <v>13.5</v>
      </c>
    </row>
    <row r="98" spans="3:10" x14ac:dyDescent="0.35">
      <c r="C98" t="s">
        <v>125</v>
      </c>
      <c r="D98">
        <v>10</v>
      </c>
      <c r="F98" s="55"/>
      <c r="I98" s="87" t="s">
        <v>126</v>
      </c>
      <c r="J98" s="88">
        <v>11</v>
      </c>
    </row>
    <row r="99" spans="3:10" x14ac:dyDescent="0.35">
      <c r="C99" t="s">
        <v>127</v>
      </c>
      <c r="D99" s="3">
        <v>7.5</v>
      </c>
      <c r="E99" s="3"/>
      <c r="F99" s="56"/>
      <c r="I99" s="87" t="s">
        <v>128</v>
      </c>
      <c r="J99" s="88">
        <v>13</v>
      </c>
    </row>
    <row r="100" spans="3:10" x14ac:dyDescent="0.35">
      <c r="E100" s="56"/>
      <c r="F100" s="56"/>
      <c r="I100" s="87" t="s">
        <v>129</v>
      </c>
      <c r="J100" s="88">
        <v>14.5</v>
      </c>
    </row>
    <row r="101" spans="3:10" ht="15" thickBot="1" x14ac:dyDescent="0.4">
      <c r="I101" s="87" t="s">
        <v>130</v>
      </c>
      <c r="J101" s="88">
        <v>11</v>
      </c>
    </row>
    <row r="102" spans="3:10" ht="15" thickBot="1" x14ac:dyDescent="0.4">
      <c r="C102" t="s">
        <v>131</v>
      </c>
      <c r="D102" s="3" t="s">
        <v>132</v>
      </c>
      <c r="E102" s="77" t="s">
        <v>133</v>
      </c>
      <c r="F102" t="s">
        <v>134</v>
      </c>
      <c r="G102" t="s">
        <v>135</v>
      </c>
      <c r="I102" s="89" t="s">
        <v>136</v>
      </c>
      <c r="J102" s="90">
        <v>13</v>
      </c>
    </row>
    <row r="103" spans="3:10" x14ac:dyDescent="0.35">
      <c r="C103" t="s">
        <v>137</v>
      </c>
      <c r="D103" s="3">
        <f>D96+D99</f>
        <v>10</v>
      </c>
      <c r="E103" s="91">
        <f>G103-D103</f>
        <v>17.5</v>
      </c>
      <c r="F103" s="55">
        <v>16.5</v>
      </c>
      <c r="G103">
        <f>D106+G97</f>
        <v>27.5</v>
      </c>
    </row>
    <row r="104" spans="3:10" x14ac:dyDescent="0.35">
      <c r="C104" t="s">
        <v>138</v>
      </c>
      <c r="D104" s="3">
        <f>D97+D99</f>
        <v>17.5</v>
      </c>
      <c r="E104" s="78">
        <f>G104-D104</f>
        <v>10</v>
      </c>
      <c r="F104" s="55">
        <f>F103</f>
        <v>16.5</v>
      </c>
      <c r="G104">
        <f>G103</f>
        <v>27.5</v>
      </c>
    </row>
    <row r="105" spans="3:10" x14ac:dyDescent="0.35">
      <c r="C105" t="s">
        <v>139</v>
      </c>
      <c r="D105" s="3">
        <f>D96+D98</f>
        <v>12.5</v>
      </c>
      <c r="E105" s="91">
        <f t="shared" ref="E105" si="2">G105-D105</f>
        <v>15</v>
      </c>
      <c r="F105" s="55">
        <f t="shared" ref="F105:G108" si="3">F104</f>
        <v>16.5</v>
      </c>
      <c r="G105">
        <f t="shared" si="3"/>
        <v>27.5</v>
      </c>
    </row>
    <row r="106" spans="3:10" x14ac:dyDescent="0.35">
      <c r="C106" s="81" t="s">
        <v>140</v>
      </c>
      <c r="D106" s="82">
        <f>+D97+D98</f>
        <v>20</v>
      </c>
      <c r="E106" s="83">
        <f>G106-D106</f>
        <v>7.5</v>
      </c>
      <c r="F106" s="84">
        <f t="shared" si="3"/>
        <v>16.5</v>
      </c>
      <c r="G106" s="81">
        <f t="shared" si="3"/>
        <v>27.5</v>
      </c>
    </row>
    <row r="107" spans="3:10" x14ac:dyDescent="0.35">
      <c r="C107" t="s">
        <v>141</v>
      </c>
      <c r="D107" s="3">
        <f>+D96+D97+D99</f>
        <v>20</v>
      </c>
      <c r="E107" s="78">
        <f>G107-D107</f>
        <v>7.5</v>
      </c>
      <c r="F107" s="55">
        <f t="shared" si="3"/>
        <v>16.5</v>
      </c>
      <c r="G107">
        <f t="shared" si="3"/>
        <v>27.5</v>
      </c>
    </row>
    <row r="108" spans="3:10" x14ac:dyDescent="0.35">
      <c r="C108" t="s">
        <v>142</v>
      </c>
      <c r="D108" s="3">
        <f>+D96+D97+D98</f>
        <v>22.5</v>
      </c>
      <c r="E108" s="78">
        <f>G108-D108</f>
        <v>5</v>
      </c>
      <c r="F108" s="55">
        <f t="shared" si="3"/>
        <v>16.5</v>
      </c>
      <c r="G108">
        <f t="shared" si="3"/>
        <v>27.5</v>
      </c>
    </row>
    <row r="109" spans="3:10" x14ac:dyDescent="0.35">
      <c r="E109" s="78"/>
    </row>
    <row r="110" spans="3:10" x14ac:dyDescent="0.35">
      <c r="E110" s="78"/>
    </row>
    <row r="111" spans="3:10" x14ac:dyDescent="0.35">
      <c r="C111" t="s">
        <v>143</v>
      </c>
      <c r="E111" s="78"/>
    </row>
    <row r="112" spans="3:10" x14ac:dyDescent="0.35">
      <c r="C112" t="s">
        <v>120</v>
      </c>
      <c r="D112" s="3">
        <f>D96</f>
        <v>2.5</v>
      </c>
      <c r="E112" s="92">
        <f>G112-D112</f>
        <v>15</v>
      </c>
      <c r="F112" s="55">
        <f>F108</f>
        <v>16.5</v>
      </c>
      <c r="G112">
        <f>G103-D98</f>
        <v>17.5</v>
      </c>
    </row>
    <row r="113" spans="3:7" x14ac:dyDescent="0.35">
      <c r="C113" t="s">
        <v>123</v>
      </c>
      <c r="D113" s="3">
        <f>D97</f>
        <v>10</v>
      </c>
      <c r="E113" s="79">
        <f>G113-D113</f>
        <v>7.5</v>
      </c>
      <c r="F113" s="55">
        <f>F112</f>
        <v>16.5</v>
      </c>
      <c r="G113">
        <f>G112</f>
        <v>17.5</v>
      </c>
    </row>
    <row r="114" spans="3:7" ht="15" thickBot="1" x14ac:dyDescent="0.4">
      <c r="C114" t="s">
        <v>144</v>
      </c>
      <c r="D114" s="3">
        <f>D96+D97</f>
        <v>12.5</v>
      </c>
      <c r="E114" s="80">
        <f>G114-D114</f>
        <v>5</v>
      </c>
      <c r="F114" s="55">
        <f>F113</f>
        <v>16.5</v>
      </c>
      <c r="G114">
        <f>G113</f>
        <v>17.5</v>
      </c>
    </row>
    <row r="115" spans="3:7" x14ac:dyDescent="0.3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D38:D56">
    <cfRule type="cellIs" dxfId="181" priority="12" operator="equal">
      <formula>"No"</formula>
    </cfRule>
  </conditionalFormatting>
  <conditionalFormatting sqref="D14:F16">
    <cfRule type="cellIs" dxfId="180" priority="7" operator="equal">
      <formula>"No"</formula>
    </cfRule>
  </conditionalFormatting>
  <conditionalFormatting sqref="D18:F18">
    <cfRule type="cellIs" dxfId="179" priority="38" operator="equal">
      <formula>"No"</formula>
    </cfRule>
  </conditionalFormatting>
  <conditionalFormatting sqref="D19:F19">
    <cfRule type="cellIs" dxfId="178" priority="47" operator="equal">
      <formula>"Yes"</formula>
    </cfRule>
  </conditionalFormatting>
  <conditionalFormatting sqref="D20:F20">
    <cfRule type="cellIs" dxfId="177" priority="34" operator="equal">
      <formula>"No"</formula>
    </cfRule>
  </conditionalFormatting>
  <conditionalFormatting sqref="D22:F22">
    <cfRule type="cellIs" dxfId="176" priority="30" operator="equal">
      <formula>"No"</formula>
    </cfRule>
  </conditionalFormatting>
  <conditionalFormatting sqref="D23:F23">
    <cfRule type="cellIs" dxfId="175" priority="46" operator="equal">
      <formula>"Yes"</formula>
    </cfRule>
  </conditionalFormatting>
  <conditionalFormatting sqref="D24:F24">
    <cfRule type="cellIs" dxfId="174" priority="26" operator="equal">
      <formula>"No"</formula>
    </cfRule>
  </conditionalFormatting>
  <conditionalFormatting sqref="D26:F26">
    <cfRule type="cellIs" dxfId="173" priority="22" operator="equal">
      <formula>"No"</formula>
    </cfRule>
  </conditionalFormatting>
  <conditionalFormatting sqref="D28:F28">
    <cfRule type="cellIs" dxfId="172" priority="18" operator="equal">
      <formula>"No"</formula>
    </cfRule>
  </conditionalFormatting>
  <conditionalFormatting sqref="D30:F30">
    <cfRule type="cellIs" dxfId="171" priority="42" operator="equal">
      <formula>"No"</formula>
    </cfRule>
  </conditionalFormatting>
  <conditionalFormatting sqref="E31:F31">
    <cfRule type="cellIs" dxfId="170" priority="52" operator="equal">
      <formula>"Yes"</formula>
    </cfRule>
  </conditionalFormatting>
  <conditionalFormatting sqref="E91:F91">
    <cfRule type="cellIs" dxfId="169" priority="11" operator="lessThan">
      <formula>#REF!</formula>
    </cfRule>
  </conditionalFormatting>
  <conditionalFormatting sqref="G64:H88">
    <cfRule type="cellIs" dxfId="168" priority="1" operator="equal">
      <formula>"No"</formula>
    </cfRule>
  </conditionalFormatting>
  <dataValidations count="2">
    <dataValidation type="list" allowBlank="1" showInputMessage="1" showErrorMessage="1" sqref="D38:D56 D67:D68" xr:uid="{0C14E8A3-CB3C-4B39-89F6-DA9F690D97AB}">
      <formula1>"Yes, No, N/A"</formula1>
    </dataValidation>
    <dataValidation type="list" allowBlank="1" showInputMessage="1" showErrorMessage="1" sqref="E31:F31 D28 D14 D30 D16 D26 D18:D20 D22:D24 D69:D88 D64:D66" xr:uid="{37240023-C3D9-4EC2-9DDD-593125604587}">
      <formula1>"Yes, No"</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0C9E-6A70-4FBC-ACAF-A388C935C8D9}">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1A938-B432-451A-B558-A9425B7A1E61}">
  <dimension ref="A2:L103"/>
  <sheetViews>
    <sheetView topLeftCell="A66"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1</v>
      </c>
      <c r="D64" s="59">
        <f>IF(C64="Yes",10,0)</f>
        <v>0</v>
      </c>
      <c r="E64" s="60" t="s">
        <v>148</v>
      </c>
      <c r="F64" s="61"/>
    </row>
    <row r="65" spans="1:8" ht="54" customHeight="1" x14ac:dyDescent="0.35">
      <c r="B65" s="57" t="s">
        <v>149</v>
      </c>
      <c r="C65" s="58" t="s">
        <v>0</v>
      </c>
      <c r="D65" s="59">
        <f>IF(C64="Yes",0,(IF(C65="Yes",10,0)))</f>
        <v>10</v>
      </c>
      <c r="E65" s="60" t="s">
        <v>148</v>
      </c>
      <c r="F65" s="61"/>
    </row>
    <row r="66" spans="1:8" ht="54" customHeight="1" x14ac:dyDescent="0.35">
      <c r="B66" s="36" t="s">
        <v>150</v>
      </c>
      <c r="C66" s="58" t="s">
        <v>1</v>
      </c>
      <c r="D66" s="59">
        <f>IF(C66="Yes",10,0)</f>
        <v>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33" t="s">
        <v>1</v>
      </c>
      <c r="D68" s="32">
        <f>IF(C68="Yes",0.5,0)</f>
        <v>0</v>
      </c>
      <c r="E68" s="22" t="s">
        <v>108</v>
      </c>
      <c r="F68" s="34"/>
    </row>
    <row r="69" spans="1:8" ht="42.75" customHeight="1" x14ac:dyDescent="0.35">
      <c r="B69" s="21" t="s">
        <v>24</v>
      </c>
      <c r="C69" s="64" t="s">
        <v>0</v>
      </c>
      <c r="D69" s="65">
        <f>IF(C69="Yes",0.5,0)</f>
        <v>0.5</v>
      </c>
      <c r="E69" s="22" t="s">
        <v>109</v>
      </c>
      <c r="F69" s="34"/>
    </row>
    <row r="70" spans="1:8" ht="58" x14ac:dyDescent="0.35">
      <c r="B70" s="21" t="s">
        <v>152</v>
      </c>
      <c r="C70" s="64" t="s">
        <v>0</v>
      </c>
      <c r="D70" s="65">
        <f>IF(C70="Yes",0.5,0)</f>
        <v>0.5</v>
      </c>
      <c r="E70" s="22" t="s">
        <v>110</v>
      </c>
      <c r="F70" s="34"/>
    </row>
    <row r="71" spans="1:8" ht="29" x14ac:dyDescent="0.35">
      <c r="B71" s="21" t="s">
        <v>27</v>
      </c>
      <c r="C71" s="33" t="s">
        <v>0</v>
      </c>
      <c r="D71" s="32">
        <f t="shared" ref="D71:D80" si="0">IF(C71="Yes",1,0)</f>
        <v>1</v>
      </c>
      <c r="E71" s="22" t="s">
        <v>111</v>
      </c>
      <c r="F71" s="34"/>
    </row>
    <row r="72" spans="1:8" ht="52.5" customHeight="1" x14ac:dyDescent="0.35">
      <c r="B72" s="21" t="s">
        <v>28</v>
      </c>
      <c r="C72" s="33" t="s">
        <v>0</v>
      </c>
      <c r="D72" s="32">
        <f t="shared" si="0"/>
        <v>1</v>
      </c>
      <c r="E72" s="22" t="s">
        <v>111</v>
      </c>
      <c r="F72" s="34"/>
    </row>
    <row r="73" spans="1:8" ht="43.5" x14ac:dyDescent="0.35">
      <c r="B73" s="21" t="s">
        <v>29</v>
      </c>
      <c r="C73" s="33" t="s">
        <v>1</v>
      </c>
      <c r="D73" s="32">
        <f t="shared" si="0"/>
        <v>0</v>
      </c>
      <c r="E73" s="22" t="s">
        <v>112</v>
      </c>
      <c r="F73" s="34"/>
      <c r="H73" s="12"/>
    </row>
    <row r="74" spans="1:8" ht="43.5" x14ac:dyDescent="0.35">
      <c r="B74" s="21" t="s">
        <v>30</v>
      </c>
      <c r="C74" s="33" t="s">
        <v>1</v>
      </c>
      <c r="D74" s="32">
        <f t="shared" si="0"/>
        <v>0</v>
      </c>
      <c r="E74" s="22" t="s">
        <v>112</v>
      </c>
      <c r="F74" s="34"/>
      <c r="H74" s="12"/>
    </row>
    <row r="75" spans="1:8" ht="43.5" x14ac:dyDescent="0.35">
      <c r="B75" s="21" t="s">
        <v>31</v>
      </c>
      <c r="C75" s="33" t="s">
        <v>1</v>
      </c>
      <c r="D75" s="32">
        <f t="shared" si="0"/>
        <v>0</v>
      </c>
      <c r="E75" s="22" t="s">
        <v>37</v>
      </c>
      <c r="F75" s="34"/>
      <c r="H75" s="12"/>
    </row>
    <row r="76" spans="1:8" ht="43.5" x14ac:dyDescent="0.35">
      <c r="B76" s="36" t="s">
        <v>32</v>
      </c>
      <c r="C76" s="33" t="s">
        <v>1</v>
      </c>
      <c r="D76" s="32">
        <f t="shared" si="0"/>
        <v>0</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33" t="s">
        <v>1</v>
      </c>
      <c r="D80" s="32">
        <f t="shared" si="0"/>
        <v>0</v>
      </c>
      <c r="E80" s="22" t="s">
        <v>37</v>
      </c>
      <c r="F80" s="34"/>
    </row>
    <row r="81" spans="1:6" ht="43.5" x14ac:dyDescent="0.35">
      <c r="A81" s="8"/>
      <c r="B81" s="21" t="s">
        <v>42</v>
      </c>
      <c r="C81" s="64" t="s">
        <v>0</v>
      </c>
      <c r="D81" s="65">
        <f>IF(C81="Yes",0.5,0)</f>
        <v>0.5</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25</v>
      </c>
      <c r="C85" s="33" t="s">
        <v>0</v>
      </c>
      <c r="D85" s="32">
        <f>IF(C85="Yes",0.5,0)</f>
        <v>0.5</v>
      </c>
      <c r="E85" s="22" t="s">
        <v>115</v>
      </c>
      <c r="F85" s="34"/>
    </row>
    <row r="86" spans="1:6" ht="44" thickBot="1" x14ac:dyDescent="0.4">
      <c r="A86" s="10"/>
      <c r="B86" s="38" t="s">
        <v>153</v>
      </c>
      <c r="C86" s="39" t="s">
        <v>0</v>
      </c>
      <c r="D86" s="40">
        <f>IF(C86="Yes",0.5,0)</f>
        <v>0.5</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17.5</v>
      </c>
    </row>
    <row r="90" spans="1:6" ht="15" thickBot="1" x14ac:dyDescent="0.4">
      <c r="B90" s="1"/>
      <c r="C90" s="50" t="s">
        <v>47</v>
      </c>
      <c r="D90" s="51">
        <f>IF(C64="Yes",36.5,26.5)</f>
        <v>26.5</v>
      </c>
      <c r="E90" s="56"/>
    </row>
    <row r="91" spans="1:6" ht="15" thickBot="1" x14ac:dyDescent="0.4">
      <c r="A91" s="1"/>
      <c r="C91" s="50" t="s">
        <v>118</v>
      </c>
      <c r="D91" s="52">
        <f>IF(C64="Yes",27.5,17.5)</f>
        <v>17.5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67" priority="12" operator="equal">
      <formula>"No"</formula>
    </cfRule>
  </conditionalFormatting>
  <conditionalFormatting sqref="C14:D16">
    <cfRule type="cellIs" dxfId="166" priority="7" operator="equal">
      <formula>"No"</formula>
    </cfRule>
  </conditionalFormatting>
  <conditionalFormatting sqref="C18:D18">
    <cfRule type="cellIs" dxfId="165" priority="38" operator="equal">
      <formula>"No"</formula>
    </cfRule>
  </conditionalFormatting>
  <conditionalFormatting sqref="C19:D19">
    <cfRule type="cellIs" dxfId="164" priority="47" operator="equal">
      <formula>"Yes"</formula>
    </cfRule>
  </conditionalFormatting>
  <conditionalFormatting sqref="C20:D20">
    <cfRule type="cellIs" dxfId="163" priority="34" operator="equal">
      <formula>"No"</formula>
    </cfRule>
  </conditionalFormatting>
  <conditionalFormatting sqref="C22:D22">
    <cfRule type="cellIs" dxfId="162" priority="30" operator="equal">
      <formula>"No"</formula>
    </cfRule>
  </conditionalFormatting>
  <conditionalFormatting sqref="C23:D23">
    <cfRule type="cellIs" dxfId="161" priority="46" operator="equal">
      <formula>"Yes"</formula>
    </cfRule>
  </conditionalFormatting>
  <conditionalFormatting sqref="C24:D24">
    <cfRule type="cellIs" dxfId="160" priority="26" operator="equal">
      <formula>"No"</formula>
    </cfRule>
  </conditionalFormatting>
  <conditionalFormatting sqref="C26:D26">
    <cfRule type="cellIs" dxfId="159" priority="22" operator="equal">
      <formula>"No"</formula>
    </cfRule>
  </conditionalFormatting>
  <conditionalFormatting sqref="C28:D28">
    <cfRule type="cellIs" dxfId="158" priority="18" operator="equal">
      <formula>"No"</formula>
    </cfRule>
  </conditionalFormatting>
  <conditionalFormatting sqref="C30:D30">
    <cfRule type="cellIs" dxfId="157" priority="42" operator="equal">
      <formula>"No"</formula>
    </cfRule>
  </conditionalFormatting>
  <conditionalFormatting sqref="D31">
    <cfRule type="cellIs" dxfId="156" priority="52" operator="equal">
      <formula>"Yes"</formula>
    </cfRule>
  </conditionalFormatting>
  <conditionalFormatting sqref="D89">
    <cfRule type="cellIs" dxfId="155" priority="11" operator="lessThan">
      <formula>#REF!</formula>
    </cfRule>
  </conditionalFormatting>
  <conditionalFormatting sqref="E64:F86">
    <cfRule type="cellIs" dxfId="154" priority="1" operator="equal">
      <formula>"No"</formula>
    </cfRule>
  </conditionalFormatting>
  <dataValidations count="2">
    <dataValidation type="list" allowBlank="1" showInputMessage="1" showErrorMessage="1" sqref="D31 C28 C14 C30 C16 C26 C18:C20 C22:C24 C64 C67:C86" xr:uid="{DE8543B9-E9AA-48A2-A551-E9540189E5FE}">
      <formula1>"Yes, No"</formula1>
    </dataValidation>
    <dataValidation type="list" allowBlank="1" showInputMessage="1" showErrorMessage="1" sqref="C38:C56 C65:C66" xr:uid="{40E89519-ADF6-4CBB-BB52-7247AB565BAB}">
      <formula1>"Yes, No, N/A"</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4DD6-3200-4BAB-B09C-5C97936E0B6E}">
  <dimension ref="A2:L103"/>
  <sheetViews>
    <sheetView topLeftCell="A81"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66" t="s">
        <v>0</v>
      </c>
      <c r="D64" s="63">
        <f>IF(C64="Yes",10,0)</f>
        <v>10</v>
      </c>
      <c r="E64" s="60" t="s">
        <v>148</v>
      </c>
      <c r="F64" s="61"/>
    </row>
    <row r="65" spans="1:8" ht="54" customHeight="1" x14ac:dyDescent="0.35">
      <c r="B65" s="57" t="s">
        <v>149</v>
      </c>
      <c r="C65" s="58" t="s">
        <v>12</v>
      </c>
      <c r="D65" s="59">
        <f>IF(C64="Yes",0,(IF(C65="Yes",10,0)))</f>
        <v>0</v>
      </c>
      <c r="E65" s="60" t="s">
        <v>148</v>
      </c>
      <c r="F65" s="61"/>
    </row>
    <row r="66" spans="1:8" ht="54" customHeight="1" x14ac:dyDescent="0.35">
      <c r="B66" s="36" t="s">
        <v>150</v>
      </c>
      <c r="C66" s="66" t="s">
        <v>0</v>
      </c>
      <c r="D66" s="63">
        <f>IF(C66="Yes",10,0)</f>
        <v>10</v>
      </c>
      <c r="E66" s="22" t="s">
        <v>107</v>
      </c>
      <c r="F66" s="61"/>
      <c r="G66" t="s">
        <v>151</v>
      </c>
    </row>
    <row r="67" spans="1:8" ht="60" customHeight="1" x14ac:dyDescent="0.35">
      <c r="B67" s="35" t="s">
        <v>22</v>
      </c>
      <c r="C67" s="64" t="s">
        <v>0</v>
      </c>
      <c r="D67" s="65">
        <f>IF(C67="Yes",0.5,0)</f>
        <v>0.5</v>
      </c>
      <c r="E67" s="22" t="s">
        <v>108</v>
      </c>
      <c r="F67" s="34"/>
    </row>
    <row r="68" spans="1:8" ht="43.5" x14ac:dyDescent="0.35">
      <c r="B68" s="21" t="s">
        <v>23</v>
      </c>
      <c r="C68" s="64" t="s">
        <v>0</v>
      </c>
      <c r="D68" s="65">
        <f>IF(C68="Yes",0.5,0)</f>
        <v>0.5</v>
      </c>
      <c r="E68" s="22" t="s">
        <v>108</v>
      </c>
      <c r="F68" s="34"/>
    </row>
    <row r="69" spans="1:8" ht="42.75" customHeight="1" x14ac:dyDescent="0.35">
      <c r="B69" s="21" t="s">
        <v>24</v>
      </c>
      <c r="C69" s="64" t="s">
        <v>0</v>
      </c>
      <c r="D69" s="65">
        <f>IF(C69="Yes",0.5,0)</f>
        <v>0.5</v>
      </c>
      <c r="E69" s="22" t="s">
        <v>109</v>
      </c>
      <c r="F69" s="34"/>
    </row>
    <row r="70" spans="1:8" ht="58" x14ac:dyDescent="0.35">
      <c r="B70" s="21" t="s">
        <v>152</v>
      </c>
      <c r="C70" s="64" t="s">
        <v>0</v>
      </c>
      <c r="D70" s="65">
        <f>IF(C70="Yes",0.5,0)</f>
        <v>0.5</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64" t="s">
        <v>0</v>
      </c>
      <c r="D81" s="65">
        <f>IF(C81="Yes",0.5,0)</f>
        <v>0.5</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25</v>
      </c>
      <c r="C85" s="64" t="s">
        <v>0</v>
      </c>
      <c r="D85" s="65">
        <f>IF(C85="Yes",0.5,0)</f>
        <v>0.5</v>
      </c>
      <c r="E85" s="22" t="s">
        <v>115</v>
      </c>
      <c r="F85" s="34"/>
    </row>
    <row r="86" spans="1:6" ht="44" thickBot="1" x14ac:dyDescent="0.4">
      <c r="A86" s="10"/>
      <c r="B86" s="38" t="s">
        <v>153</v>
      </c>
      <c r="C86" s="67" t="s">
        <v>0</v>
      </c>
      <c r="D86" s="68">
        <f>IF(C86="Yes",0.5,0)</f>
        <v>0.5</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33.5</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53" priority="12" operator="equal">
      <formula>"No"</formula>
    </cfRule>
  </conditionalFormatting>
  <conditionalFormatting sqref="C14:D16">
    <cfRule type="cellIs" dxfId="152" priority="7" operator="equal">
      <formula>"No"</formula>
    </cfRule>
  </conditionalFormatting>
  <conditionalFormatting sqref="C18:D18">
    <cfRule type="cellIs" dxfId="151" priority="38" operator="equal">
      <formula>"No"</formula>
    </cfRule>
  </conditionalFormatting>
  <conditionalFormatting sqref="C19:D19">
    <cfRule type="cellIs" dxfId="150" priority="47" operator="equal">
      <formula>"Yes"</formula>
    </cfRule>
  </conditionalFormatting>
  <conditionalFormatting sqref="C20:D20">
    <cfRule type="cellIs" dxfId="149" priority="34" operator="equal">
      <formula>"No"</formula>
    </cfRule>
  </conditionalFormatting>
  <conditionalFormatting sqref="C22:D22">
    <cfRule type="cellIs" dxfId="148" priority="30" operator="equal">
      <formula>"No"</formula>
    </cfRule>
  </conditionalFormatting>
  <conditionalFormatting sqref="C23:D23">
    <cfRule type="cellIs" dxfId="147" priority="46" operator="equal">
      <formula>"Yes"</formula>
    </cfRule>
  </conditionalFormatting>
  <conditionalFormatting sqref="C24:D24">
    <cfRule type="cellIs" dxfId="146" priority="26" operator="equal">
      <formula>"No"</formula>
    </cfRule>
  </conditionalFormatting>
  <conditionalFormatting sqref="C26:D26">
    <cfRule type="cellIs" dxfId="145" priority="22" operator="equal">
      <formula>"No"</formula>
    </cfRule>
  </conditionalFormatting>
  <conditionalFormatting sqref="C28:D28">
    <cfRule type="cellIs" dxfId="144" priority="18" operator="equal">
      <formula>"No"</formula>
    </cfRule>
  </conditionalFormatting>
  <conditionalFormatting sqref="C30:D30">
    <cfRule type="cellIs" dxfId="143" priority="42" operator="equal">
      <formula>"No"</formula>
    </cfRule>
  </conditionalFormatting>
  <conditionalFormatting sqref="D31">
    <cfRule type="cellIs" dxfId="142" priority="52" operator="equal">
      <formula>"Yes"</formula>
    </cfRule>
  </conditionalFormatting>
  <conditionalFormatting sqref="D89">
    <cfRule type="cellIs" dxfId="141" priority="11" operator="lessThan">
      <formula>#REF!</formula>
    </cfRule>
  </conditionalFormatting>
  <conditionalFormatting sqref="E64:F86">
    <cfRule type="cellIs" dxfId="140" priority="1" operator="equal">
      <formula>"No"</formula>
    </cfRule>
  </conditionalFormatting>
  <dataValidations count="2">
    <dataValidation type="list" allowBlank="1" showInputMessage="1" showErrorMessage="1" sqref="C38:C56 C65:C66" xr:uid="{30F6629F-E3C4-4EF5-A008-0915642480C3}">
      <formula1>"Yes, No, N/A"</formula1>
    </dataValidation>
    <dataValidation type="list" allowBlank="1" showInputMessage="1" showErrorMessage="1" sqref="D31 C28 C14 C30 C16 C26 C18:C20 C22:C24 C64 C67:C86" xr:uid="{C6E7F390-CE94-4C38-B32F-7A64874FE672}">
      <formula1>"Yes, No"</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DEAD-A681-4E7B-9EC2-97913200C2A2}">
  <dimension ref="A2:L103"/>
  <sheetViews>
    <sheetView topLeftCell="A85" zoomScale="130" zoomScaleNormal="130" workbookViewId="0"/>
  </sheetViews>
  <sheetFormatPr defaultRowHeight="14.5" outlineLevelRow="1" x14ac:dyDescent="0.35"/>
  <cols>
    <col min="1" max="1" width="4.1796875" customWidth="1"/>
    <col min="2" max="2" width="69.1796875" customWidth="1"/>
    <col min="3" max="3" width="25.81640625" style="3" customWidth="1"/>
    <col min="4" max="4" width="37" customWidth="1"/>
    <col min="5" max="5" width="34.7265625" customWidth="1"/>
    <col min="6" max="6" width="31.7265625" customWidth="1"/>
    <col min="7" max="8" width="27" customWidth="1"/>
    <col min="12" max="12" width="72" customWidth="1"/>
    <col min="13" max="14" width="19.453125" customWidth="1"/>
    <col min="15" max="15" width="14.1796875" customWidth="1"/>
    <col min="17" max="17" width="18" customWidth="1"/>
  </cols>
  <sheetData>
    <row r="2" spans="2:12" x14ac:dyDescent="0.35">
      <c r="B2" s="25" t="s">
        <v>2</v>
      </c>
      <c r="C2" s="28"/>
    </row>
    <row r="3" spans="2:12" x14ac:dyDescent="0.35">
      <c r="B3" s="26" t="s">
        <v>3</v>
      </c>
      <c r="C3" s="29"/>
    </row>
    <row r="4" spans="2:12" x14ac:dyDescent="0.35">
      <c r="B4" s="26" t="s">
        <v>4</v>
      </c>
      <c r="C4" s="30"/>
    </row>
    <row r="5" spans="2:12" x14ac:dyDescent="0.35">
      <c r="B5" s="26" t="s">
        <v>5</v>
      </c>
      <c r="C5" s="30"/>
    </row>
    <row r="6" spans="2:12" x14ac:dyDescent="0.35">
      <c r="B6" s="26" t="s">
        <v>49</v>
      </c>
      <c r="C6" s="29"/>
    </row>
    <row r="7" spans="2:12" x14ac:dyDescent="0.35">
      <c r="B7" s="26" t="s">
        <v>50</v>
      </c>
      <c r="C7" s="29"/>
    </row>
    <row r="8" spans="2:12" x14ac:dyDescent="0.35">
      <c r="B8" s="27" t="s">
        <v>51</v>
      </c>
      <c r="C8" s="31"/>
    </row>
    <row r="9" spans="2:12" x14ac:dyDescent="0.35">
      <c r="B9" s="2"/>
      <c r="D9" t="s">
        <v>6</v>
      </c>
    </row>
    <row r="10" spans="2:12" x14ac:dyDescent="0.35">
      <c r="B10" s="1" t="s">
        <v>52</v>
      </c>
      <c r="C10" s="2" t="s">
        <v>53</v>
      </c>
    </row>
    <row r="11" spans="2:12" ht="15" thickBot="1" x14ac:dyDescent="0.4"/>
    <row r="12" spans="2:12" x14ac:dyDescent="0.35">
      <c r="B12" s="118" t="s">
        <v>7</v>
      </c>
      <c r="C12" s="124" t="s">
        <v>54</v>
      </c>
      <c r="D12" s="124" t="s">
        <v>8</v>
      </c>
      <c r="E12" s="126" t="s">
        <v>55</v>
      </c>
    </row>
    <row r="13" spans="2:12" ht="15.75" customHeight="1" thickBot="1" x14ac:dyDescent="0.4">
      <c r="B13" s="119"/>
      <c r="C13" s="125"/>
      <c r="D13" s="125"/>
      <c r="E13" s="127"/>
      <c r="L13" s="1"/>
    </row>
    <row r="14" spans="2:12" ht="105" customHeight="1" x14ac:dyDescent="0.35">
      <c r="B14" s="19" t="s">
        <v>9</v>
      </c>
      <c r="C14" s="20" t="s">
        <v>0</v>
      </c>
      <c r="D14" s="22" t="s">
        <v>56</v>
      </c>
      <c r="E14" s="15"/>
    </row>
    <row r="15" spans="2:12" ht="15" thickBot="1" x14ac:dyDescent="0.4">
      <c r="B15" s="11"/>
      <c r="C15" s="13"/>
      <c r="D15" s="13"/>
      <c r="E15" s="16"/>
    </row>
    <row r="16" spans="2:12" ht="45" customHeight="1" x14ac:dyDescent="0.35">
      <c r="B16" s="19" t="s">
        <v>10</v>
      </c>
      <c r="C16" s="22" t="s">
        <v>0</v>
      </c>
      <c r="D16" s="22" t="s">
        <v>57</v>
      </c>
      <c r="E16" s="17"/>
    </row>
    <row r="17" spans="1:5" x14ac:dyDescent="0.35">
      <c r="B17" s="11"/>
      <c r="C17" s="14"/>
      <c r="D17" s="13"/>
      <c r="E17" s="16"/>
    </row>
    <row r="18" spans="1:5" ht="75" customHeight="1" x14ac:dyDescent="0.35">
      <c r="B18" s="21" t="s">
        <v>58</v>
      </c>
      <c r="C18" s="22" t="s">
        <v>0</v>
      </c>
      <c r="D18" s="22" t="s">
        <v>59</v>
      </c>
      <c r="E18" s="17"/>
    </row>
    <row r="19" spans="1:5" x14ac:dyDescent="0.35">
      <c r="B19" s="11"/>
      <c r="C19" s="14"/>
      <c r="D19" s="13"/>
      <c r="E19" s="16"/>
    </row>
    <row r="20" spans="1:5" ht="29" x14ac:dyDescent="0.35">
      <c r="B20" s="21" t="s">
        <v>60</v>
      </c>
      <c r="C20" s="22" t="s">
        <v>0</v>
      </c>
      <c r="D20" s="22" t="s">
        <v>61</v>
      </c>
      <c r="E20" s="17"/>
    </row>
    <row r="21" spans="1:5" x14ac:dyDescent="0.35">
      <c r="A21" s="1"/>
      <c r="B21" s="11"/>
      <c r="C21" s="14"/>
      <c r="D21" s="14"/>
      <c r="E21" s="16"/>
    </row>
    <row r="22" spans="1:5" ht="42.75" customHeight="1" x14ac:dyDescent="0.35">
      <c r="A22" s="1"/>
      <c r="B22" s="21" t="s">
        <v>11</v>
      </c>
      <c r="C22" s="22" t="s">
        <v>0</v>
      </c>
      <c r="D22" s="22" t="s">
        <v>62</v>
      </c>
      <c r="E22" s="17"/>
    </row>
    <row r="23" spans="1:5" x14ac:dyDescent="0.35">
      <c r="A23" s="1"/>
      <c r="B23" s="11"/>
      <c r="C23" s="14"/>
      <c r="D23" s="13"/>
      <c r="E23" s="16"/>
    </row>
    <row r="24" spans="1:5" ht="43.5" x14ac:dyDescent="0.35">
      <c r="A24" s="1"/>
      <c r="B24" s="21" t="s">
        <v>63</v>
      </c>
      <c r="C24" s="22" t="s">
        <v>0</v>
      </c>
      <c r="D24" s="22" t="s">
        <v>64</v>
      </c>
      <c r="E24" s="17"/>
    </row>
    <row r="25" spans="1:5" x14ac:dyDescent="0.35">
      <c r="A25" s="1"/>
      <c r="B25" s="11"/>
      <c r="C25" s="14"/>
      <c r="D25" s="14"/>
      <c r="E25" s="16"/>
    </row>
    <row r="26" spans="1:5" ht="29" x14ac:dyDescent="0.35">
      <c r="B26" s="21" t="s">
        <v>65</v>
      </c>
      <c r="C26" s="22" t="s">
        <v>0</v>
      </c>
      <c r="D26" s="22" t="s">
        <v>66</v>
      </c>
      <c r="E26" s="17"/>
    </row>
    <row r="27" spans="1:5" x14ac:dyDescent="0.35">
      <c r="B27" s="11"/>
      <c r="C27" s="14"/>
      <c r="D27" s="14"/>
      <c r="E27" s="16"/>
    </row>
    <row r="28" spans="1:5" ht="43.5" x14ac:dyDescent="0.35">
      <c r="B28" s="21" t="s">
        <v>67</v>
      </c>
      <c r="C28" s="53" t="s">
        <v>0</v>
      </c>
      <c r="D28" s="53" t="s">
        <v>64</v>
      </c>
      <c r="E28" s="54"/>
    </row>
    <row r="29" spans="1:5" x14ac:dyDescent="0.35">
      <c r="B29" s="11"/>
      <c r="C29" s="14"/>
      <c r="D29" s="14"/>
      <c r="E29" s="16"/>
    </row>
    <row r="30" spans="1:5" ht="49.5" customHeight="1" thickBot="1" x14ac:dyDescent="0.4">
      <c r="B30" s="23" t="s">
        <v>68</v>
      </c>
      <c r="C30" s="24" t="s">
        <v>0</v>
      </c>
      <c r="D30" s="24" t="s">
        <v>64</v>
      </c>
      <c r="E30" s="18"/>
    </row>
    <row r="31" spans="1:5" x14ac:dyDescent="0.35">
      <c r="B31" s="8"/>
      <c r="E31" s="8"/>
    </row>
    <row r="32" spans="1:5" x14ac:dyDescent="0.35">
      <c r="B32" s="2"/>
      <c r="D32" s="5" t="s">
        <v>69</v>
      </c>
    </row>
    <row r="33" spans="2:6" x14ac:dyDescent="0.35">
      <c r="B33" s="2"/>
      <c r="D33" s="5"/>
    </row>
    <row r="34" spans="2:6" outlineLevel="1" x14ac:dyDescent="0.35">
      <c r="B34" s="1" t="s">
        <v>70</v>
      </c>
      <c r="C34" s="2" t="s">
        <v>71</v>
      </c>
      <c r="D34" s="3"/>
      <c r="E34" s="3"/>
    </row>
    <row r="35" spans="2:6" ht="15" outlineLevel="1" thickBot="1" x14ac:dyDescent="0.4">
      <c r="B35" s="3"/>
      <c r="D35" s="3"/>
      <c r="E35" s="3"/>
      <c r="F35" s="3"/>
    </row>
    <row r="36" spans="2:6" outlineLevel="1" x14ac:dyDescent="0.35">
      <c r="B36" s="118" t="s">
        <v>72</v>
      </c>
      <c r="C36" s="120" t="s">
        <v>73</v>
      </c>
      <c r="D36" s="120" t="s">
        <v>8</v>
      </c>
      <c r="E36" s="122" t="s">
        <v>74</v>
      </c>
      <c r="F36" s="47"/>
    </row>
    <row r="37" spans="2:6" ht="15" outlineLevel="1" thickBot="1" x14ac:dyDescent="0.4">
      <c r="B37" s="119"/>
      <c r="C37" s="121"/>
      <c r="D37" s="121"/>
      <c r="E37" s="123"/>
      <c r="F37" s="47"/>
    </row>
    <row r="38" spans="2:6" outlineLevel="1" x14ac:dyDescent="0.35">
      <c r="B38" s="45" t="s">
        <v>75</v>
      </c>
      <c r="C38" s="46" t="s">
        <v>0</v>
      </c>
      <c r="D38" s="48" t="s">
        <v>76</v>
      </c>
      <c r="E38" s="45"/>
      <c r="F38" s="12"/>
    </row>
    <row r="39" spans="2:6" outlineLevel="1" x14ac:dyDescent="0.35">
      <c r="B39" s="43" t="s">
        <v>77</v>
      </c>
      <c r="C39" s="42" t="s">
        <v>0</v>
      </c>
      <c r="D39" s="49" t="s">
        <v>76</v>
      </c>
      <c r="E39" s="43"/>
      <c r="F39" s="12"/>
    </row>
    <row r="40" spans="2:6" outlineLevel="1" x14ac:dyDescent="0.35">
      <c r="B40" s="43" t="s">
        <v>78</v>
      </c>
      <c r="C40" s="42" t="s">
        <v>0</v>
      </c>
      <c r="D40" s="49" t="s">
        <v>76</v>
      </c>
      <c r="E40" s="43"/>
      <c r="F40" s="12"/>
    </row>
    <row r="41" spans="2:6" outlineLevel="1" x14ac:dyDescent="0.35">
      <c r="B41" s="43" t="s">
        <v>79</v>
      </c>
      <c r="C41" s="42"/>
      <c r="D41" s="49"/>
      <c r="E41" s="43"/>
      <c r="F41" s="12"/>
    </row>
    <row r="42" spans="2:6" outlineLevel="1" x14ac:dyDescent="0.35">
      <c r="B42" s="43" t="s">
        <v>80</v>
      </c>
      <c r="C42" s="42" t="s">
        <v>0</v>
      </c>
      <c r="D42" s="49" t="s">
        <v>76</v>
      </c>
      <c r="E42" s="43"/>
      <c r="F42" s="12"/>
    </row>
    <row r="43" spans="2:6" outlineLevel="1" x14ac:dyDescent="0.35">
      <c r="B43" s="44" t="s">
        <v>81</v>
      </c>
      <c r="C43" s="42" t="s">
        <v>0</v>
      </c>
      <c r="D43" s="49" t="s">
        <v>76</v>
      </c>
      <c r="E43" s="43"/>
      <c r="F43" s="12"/>
    </row>
    <row r="44" spans="2:6" outlineLevel="1" x14ac:dyDescent="0.35">
      <c r="B44" s="43" t="s">
        <v>82</v>
      </c>
      <c r="C44" s="42" t="s">
        <v>0</v>
      </c>
      <c r="D44" s="49" t="s">
        <v>76</v>
      </c>
      <c r="E44" s="43"/>
      <c r="F44" s="12"/>
    </row>
    <row r="45" spans="2:6" outlineLevel="1" x14ac:dyDescent="0.35">
      <c r="B45" s="43" t="s">
        <v>83</v>
      </c>
      <c r="C45" s="42" t="s">
        <v>0</v>
      </c>
      <c r="D45" s="49" t="s">
        <v>76</v>
      </c>
      <c r="E45" s="43"/>
      <c r="F45" s="12"/>
    </row>
    <row r="46" spans="2:6" outlineLevel="1" x14ac:dyDescent="0.35">
      <c r="B46" s="43" t="s">
        <v>84</v>
      </c>
      <c r="C46" s="42" t="s">
        <v>0</v>
      </c>
      <c r="D46" s="49" t="s">
        <v>76</v>
      </c>
      <c r="E46" s="43"/>
      <c r="F46" s="12"/>
    </row>
    <row r="47" spans="2:6" outlineLevel="1" x14ac:dyDescent="0.35">
      <c r="B47" s="43" t="s">
        <v>85</v>
      </c>
      <c r="C47" s="42" t="s">
        <v>0</v>
      </c>
      <c r="D47" s="49" t="s">
        <v>76</v>
      </c>
      <c r="E47" s="43"/>
      <c r="F47" s="12"/>
    </row>
    <row r="48" spans="2:6" ht="29" outlineLevel="1" x14ac:dyDescent="0.35">
      <c r="B48" s="43" t="s">
        <v>86</v>
      </c>
      <c r="C48" s="42" t="s">
        <v>0</v>
      </c>
      <c r="D48" s="49" t="s">
        <v>76</v>
      </c>
      <c r="E48" s="43"/>
      <c r="F48" s="12"/>
    </row>
    <row r="49" spans="2:11" outlineLevel="1" x14ac:dyDescent="0.35">
      <c r="B49" s="43" t="s">
        <v>87</v>
      </c>
      <c r="C49" s="42" t="s">
        <v>0</v>
      </c>
      <c r="D49" s="49" t="s">
        <v>76</v>
      </c>
      <c r="E49" s="43"/>
      <c r="F49" s="12"/>
    </row>
    <row r="50" spans="2:11" ht="29" outlineLevel="1" x14ac:dyDescent="0.35">
      <c r="B50" s="43" t="s">
        <v>88</v>
      </c>
      <c r="C50" s="42" t="s">
        <v>0</v>
      </c>
      <c r="D50" s="49" t="s">
        <v>76</v>
      </c>
      <c r="E50" s="43"/>
      <c r="F50" s="12" t="s">
        <v>89</v>
      </c>
    </row>
    <row r="51" spans="2:11" outlineLevel="1" x14ac:dyDescent="0.35">
      <c r="B51" s="43" t="s">
        <v>90</v>
      </c>
      <c r="C51" s="42" t="s">
        <v>0</v>
      </c>
      <c r="D51" s="49" t="s">
        <v>76</v>
      </c>
      <c r="E51" s="43"/>
      <c r="F51" s="12" t="s">
        <v>89</v>
      </c>
    </row>
    <row r="52" spans="2:11" outlineLevel="1" x14ac:dyDescent="0.35">
      <c r="B52" s="43" t="s">
        <v>91</v>
      </c>
      <c r="C52" s="42" t="s">
        <v>0</v>
      </c>
      <c r="D52" s="49" t="s">
        <v>76</v>
      </c>
      <c r="E52" s="43"/>
      <c r="F52" s="12" t="s">
        <v>89</v>
      </c>
      <c r="G52" s="9"/>
      <c r="H52" s="9"/>
      <c r="I52" s="9"/>
      <c r="J52" s="9"/>
      <c r="K52" s="9"/>
    </row>
    <row r="53" spans="2:11" ht="29" outlineLevel="1" x14ac:dyDescent="0.35">
      <c r="B53" s="43" t="s">
        <v>92</v>
      </c>
      <c r="C53" s="42" t="s">
        <v>0</v>
      </c>
      <c r="D53" s="49" t="s">
        <v>76</v>
      </c>
      <c r="E53" s="43"/>
      <c r="F53" s="12" t="s">
        <v>89</v>
      </c>
      <c r="G53" s="9"/>
      <c r="H53" s="9"/>
      <c r="I53" s="9"/>
      <c r="J53" s="9"/>
      <c r="K53" s="9"/>
    </row>
    <row r="54" spans="2:11" outlineLevel="1" x14ac:dyDescent="0.35">
      <c r="B54" s="43" t="s">
        <v>93</v>
      </c>
      <c r="C54" s="42" t="s">
        <v>0</v>
      </c>
      <c r="D54" s="49" t="s">
        <v>76</v>
      </c>
      <c r="E54" s="43"/>
      <c r="F54" s="12"/>
      <c r="G54" s="9"/>
      <c r="H54" s="9"/>
      <c r="I54" s="9"/>
      <c r="J54" s="9"/>
      <c r="K54" s="9"/>
    </row>
    <row r="55" spans="2:11" ht="29" outlineLevel="1" x14ac:dyDescent="0.35">
      <c r="B55" s="43" t="s">
        <v>94</v>
      </c>
      <c r="C55" s="42" t="s">
        <v>0</v>
      </c>
      <c r="D55" s="49" t="s">
        <v>76</v>
      </c>
      <c r="E55" s="43"/>
      <c r="F55" s="12"/>
      <c r="G55" s="9"/>
      <c r="H55" s="9"/>
      <c r="I55" s="9"/>
      <c r="J55" s="9"/>
      <c r="K55" s="9"/>
    </row>
    <row r="56" spans="2:11" ht="29" outlineLevel="1" x14ac:dyDescent="0.35">
      <c r="B56" s="43" t="s">
        <v>95</v>
      </c>
      <c r="C56" s="42" t="s">
        <v>0</v>
      </c>
      <c r="D56" s="49" t="s">
        <v>76</v>
      </c>
      <c r="E56" s="43"/>
      <c r="F56" s="12" t="s">
        <v>89</v>
      </c>
      <c r="G56" s="4"/>
      <c r="H56" s="4"/>
      <c r="I56" s="4"/>
      <c r="J56" s="4"/>
      <c r="K56" s="4"/>
    </row>
    <row r="57" spans="2:11" outlineLevel="1" x14ac:dyDescent="0.35">
      <c r="F57" s="12" t="s">
        <v>89</v>
      </c>
      <c r="G57" s="4"/>
      <c r="H57" s="4"/>
      <c r="I57" s="4"/>
      <c r="J57" s="4"/>
      <c r="K57" s="4"/>
    </row>
    <row r="58" spans="2:11" x14ac:dyDescent="0.35">
      <c r="B58" s="2"/>
      <c r="D58" s="5" t="s">
        <v>96</v>
      </c>
    </row>
    <row r="59" spans="2:11" x14ac:dyDescent="0.35">
      <c r="B59" s="2"/>
      <c r="D59" s="5"/>
    </row>
    <row r="60" spans="2:11" x14ac:dyDescent="0.35">
      <c r="B60" s="1" t="s">
        <v>70</v>
      </c>
      <c r="C60" s="2" t="s">
        <v>13</v>
      </c>
    </row>
    <row r="61" spans="2:11" ht="15" thickBot="1" x14ac:dyDescent="0.4">
      <c r="B61" s="2"/>
      <c r="C61" s="2"/>
    </row>
    <row r="62" spans="2:11" x14ac:dyDescent="0.35">
      <c r="B62" s="118" t="s">
        <v>97</v>
      </c>
      <c r="C62" s="120" t="s">
        <v>14</v>
      </c>
      <c r="D62" s="120" t="s">
        <v>15</v>
      </c>
      <c r="E62" s="104"/>
      <c r="F62" s="122" t="s">
        <v>55</v>
      </c>
    </row>
    <row r="63" spans="2:11" ht="36.75" customHeight="1" thickBot="1" x14ac:dyDescent="0.4">
      <c r="B63" s="119"/>
      <c r="C63" s="121"/>
      <c r="D63" s="121"/>
      <c r="E63" s="105" t="s">
        <v>8</v>
      </c>
      <c r="F63" s="123"/>
    </row>
    <row r="64" spans="2:11" ht="54" customHeight="1" x14ac:dyDescent="0.35">
      <c r="B64" s="57" t="s">
        <v>147</v>
      </c>
      <c r="C64" s="58" t="s">
        <v>0</v>
      </c>
      <c r="D64" s="59">
        <f>IF(C64="Yes",10,0)</f>
        <v>10</v>
      </c>
      <c r="E64" s="60" t="s">
        <v>148</v>
      </c>
      <c r="F64" s="61"/>
    </row>
    <row r="65" spans="1:8" ht="54" customHeight="1" x14ac:dyDescent="0.35">
      <c r="B65" s="57" t="s">
        <v>149</v>
      </c>
      <c r="C65" s="58" t="s">
        <v>1</v>
      </c>
      <c r="D65" s="59">
        <f>IF(C64="Yes",0,(IF(C65="Yes",10,0)))</f>
        <v>0</v>
      </c>
      <c r="E65" s="60" t="s">
        <v>148</v>
      </c>
      <c r="F65" s="61"/>
    </row>
    <row r="66" spans="1:8" ht="54" customHeight="1" x14ac:dyDescent="0.35">
      <c r="B66" s="36" t="s">
        <v>150</v>
      </c>
      <c r="C66" s="58" t="s">
        <v>0</v>
      </c>
      <c r="D66" s="59">
        <f>IF(C66="Yes",10,0)</f>
        <v>10</v>
      </c>
      <c r="E66" s="22" t="s">
        <v>107</v>
      </c>
      <c r="F66" s="61"/>
      <c r="G66" t="s">
        <v>151</v>
      </c>
    </row>
    <row r="67" spans="1:8" ht="60" customHeight="1" x14ac:dyDescent="0.35">
      <c r="B67" s="35" t="s">
        <v>22</v>
      </c>
      <c r="C67" s="33" t="s">
        <v>1</v>
      </c>
      <c r="D67" s="32">
        <f>IF(C67="Yes",0.5,0)</f>
        <v>0</v>
      </c>
      <c r="E67" s="22" t="s">
        <v>108</v>
      </c>
      <c r="F67" s="34"/>
    </row>
    <row r="68" spans="1:8" ht="43.5" x14ac:dyDescent="0.35">
      <c r="B68" s="21" t="s">
        <v>23</v>
      </c>
      <c r="C68" s="64" t="s">
        <v>0</v>
      </c>
      <c r="D68" s="65">
        <f>IF(C68="Yes",0.5,0)</f>
        <v>0.5</v>
      </c>
      <c r="E68" s="22" t="s">
        <v>108</v>
      </c>
      <c r="F68" s="34"/>
    </row>
    <row r="69" spans="1:8" ht="42.75" customHeight="1" x14ac:dyDescent="0.35">
      <c r="B69" s="21" t="s">
        <v>24</v>
      </c>
      <c r="C69" s="64" t="s">
        <v>0</v>
      </c>
      <c r="D69" s="65">
        <f>IF(C69="Yes",0.5,0)</f>
        <v>0.5</v>
      </c>
      <c r="E69" s="22" t="s">
        <v>109</v>
      </c>
      <c r="F69" s="34"/>
    </row>
    <row r="70" spans="1:8" ht="58" x14ac:dyDescent="0.35">
      <c r="B70" s="21" t="s">
        <v>152</v>
      </c>
      <c r="C70" s="33" t="s">
        <v>1</v>
      </c>
      <c r="D70" s="32">
        <f>IF(C70="Yes",0.5,0)</f>
        <v>0</v>
      </c>
      <c r="E70" s="22" t="s">
        <v>110</v>
      </c>
      <c r="F70" s="34"/>
    </row>
    <row r="71" spans="1:8" ht="29" x14ac:dyDescent="0.35">
      <c r="B71" s="21" t="s">
        <v>27</v>
      </c>
      <c r="C71" s="64" t="s">
        <v>0</v>
      </c>
      <c r="D71" s="65">
        <f t="shared" ref="D71:D80" si="0">IF(C71="Yes",1,0)</f>
        <v>1</v>
      </c>
      <c r="E71" s="22" t="s">
        <v>111</v>
      </c>
      <c r="F71" s="34"/>
    </row>
    <row r="72" spans="1:8" ht="52.5" customHeight="1" x14ac:dyDescent="0.35">
      <c r="B72" s="21" t="s">
        <v>28</v>
      </c>
      <c r="C72" s="64" t="s">
        <v>0</v>
      </c>
      <c r="D72" s="65">
        <f t="shared" si="0"/>
        <v>1</v>
      </c>
      <c r="E72" s="22" t="s">
        <v>111</v>
      </c>
      <c r="F72" s="34"/>
    </row>
    <row r="73" spans="1:8" ht="43.5" x14ac:dyDescent="0.35">
      <c r="B73" s="21" t="s">
        <v>29</v>
      </c>
      <c r="C73" s="64" t="s">
        <v>0</v>
      </c>
      <c r="D73" s="65">
        <f t="shared" si="0"/>
        <v>1</v>
      </c>
      <c r="E73" s="22" t="s">
        <v>112</v>
      </c>
      <c r="F73" s="34"/>
      <c r="H73" s="12"/>
    </row>
    <row r="74" spans="1:8" ht="43.5" x14ac:dyDescent="0.35">
      <c r="B74" s="21" t="s">
        <v>30</v>
      </c>
      <c r="C74" s="64" t="s">
        <v>0</v>
      </c>
      <c r="D74" s="65">
        <f t="shared" si="0"/>
        <v>1</v>
      </c>
      <c r="E74" s="22" t="s">
        <v>112</v>
      </c>
      <c r="F74" s="34"/>
      <c r="H74" s="12"/>
    </row>
    <row r="75" spans="1:8" ht="43.5" x14ac:dyDescent="0.35">
      <c r="B75" s="21" t="s">
        <v>31</v>
      </c>
      <c r="C75" s="64" t="s">
        <v>0</v>
      </c>
      <c r="D75" s="65">
        <f t="shared" si="0"/>
        <v>1</v>
      </c>
      <c r="E75" s="22" t="s">
        <v>37</v>
      </c>
      <c r="F75" s="34"/>
      <c r="H75" s="12"/>
    </row>
    <row r="76" spans="1:8" ht="43.5" x14ac:dyDescent="0.35">
      <c r="B76" s="36" t="s">
        <v>32</v>
      </c>
      <c r="C76" s="64" t="s">
        <v>0</v>
      </c>
      <c r="D76" s="65">
        <f t="shared" si="0"/>
        <v>1</v>
      </c>
      <c r="E76" s="22" t="s">
        <v>37</v>
      </c>
      <c r="F76" s="34"/>
    </row>
    <row r="77" spans="1:8" ht="43.5" x14ac:dyDescent="0.35">
      <c r="B77" s="21" t="s">
        <v>38</v>
      </c>
      <c r="C77" s="64" t="s">
        <v>0</v>
      </c>
      <c r="D77" s="65">
        <f t="shared" si="0"/>
        <v>1</v>
      </c>
      <c r="E77" s="22" t="s">
        <v>39</v>
      </c>
      <c r="F77" s="34"/>
    </row>
    <row r="78" spans="1:8" ht="43.5" x14ac:dyDescent="0.35">
      <c r="A78" s="8"/>
      <c r="B78" s="21" t="s">
        <v>40</v>
      </c>
      <c r="C78" s="64" t="s">
        <v>0</v>
      </c>
      <c r="D78" s="65">
        <f t="shared" si="0"/>
        <v>1</v>
      </c>
      <c r="E78" s="22" t="s">
        <v>113</v>
      </c>
      <c r="F78" s="34"/>
    </row>
    <row r="79" spans="1:8" ht="43.5" x14ac:dyDescent="0.35">
      <c r="A79" s="8"/>
      <c r="B79" s="21" t="s">
        <v>41</v>
      </c>
      <c r="C79" s="64" t="s">
        <v>0</v>
      </c>
      <c r="D79" s="65">
        <f t="shared" si="0"/>
        <v>1</v>
      </c>
      <c r="E79" s="22" t="s">
        <v>113</v>
      </c>
      <c r="F79" s="34"/>
      <c r="H79" s="6"/>
    </row>
    <row r="80" spans="1:8" ht="29" x14ac:dyDescent="0.35">
      <c r="A80" s="8"/>
      <c r="B80" s="21" t="s">
        <v>36</v>
      </c>
      <c r="C80" s="64" t="s">
        <v>0</v>
      </c>
      <c r="D80" s="65">
        <f t="shared" si="0"/>
        <v>1</v>
      </c>
      <c r="E80" s="22" t="s">
        <v>37</v>
      </c>
      <c r="F80" s="34"/>
    </row>
    <row r="81" spans="1:6" ht="43.5" x14ac:dyDescent="0.35">
      <c r="A81" s="8"/>
      <c r="B81" s="21" t="s">
        <v>42</v>
      </c>
      <c r="C81" s="33" t="s">
        <v>1</v>
      </c>
      <c r="D81" s="32">
        <f>IF(C81="Yes",0.5,0)</f>
        <v>0</v>
      </c>
      <c r="E81" s="22" t="s">
        <v>43</v>
      </c>
      <c r="F81" s="34"/>
    </row>
    <row r="82" spans="1:6" ht="58" x14ac:dyDescent="0.35">
      <c r="A82" s="8"/>
      <c r="B82" s="21" t="s">
        <v>33</v>
      </c>
      <c r="C82" s="33" t="s">
        <v>1</v>
      </c>
      <c r="D82" s="32">
        <f>IF(C82="Yes",1,0)</f>
        <v>0</v>
      </c>
      <c r="E82" s="22" t="s">
        <v>114</v>
      </c>
      <c r="F82" s="34"/>
    </row>
    <row r="83" spans="1:6" ht="58" x14ac:dyDescent="0.35">
      <c r="B83" s="21" t="s">
        <v>34</v>
      </c>
      <c r="C83" s="33" t="s">
        <v>1</v>
      </c>
      <c r="D83" s="32">
        <f>IF(C83="Yes",1,0)</f>
        <v>0</v>
      </c>
      <c r="E83" s="22" t="s">
        <v>114</v>
      </c>
      <c r="F83" s="34"/>
    </row>
    <row r="84" spans="1:6" ht="58" x14ac:dyDescent="0.35">
      <c r="A84" s="8"/>
      <c r="B84" s="21" t="s">
        <v>35</v>
      </c>
      <c r="C84" s="33" t="s">
        <v>1</v>
      </c>
      <c r="D84" s="32">
        <f>IF(C84="Yes",1,0)</f>
        <v>0</v>
      </c>
      <c r="E84" s="22" t="s">
        <v>114</v>
      </c>
      <c r="F84" s="34"/>
    </row>
    <row r="85" spans="1:6" ht="29" x14ac:dyDescent="0.35">
      <c r="A85" s="10"/>
      <c r="B85" s="37" t="s">
        <v>154</v>
      </c>
      <c r="C85" s="33" t="s">
        <v>1</v>
      </c>
      <c r="D85" s="32">
        <f>IF(C85="Yes",0.5,0)</f>
        <v>0</v>
      </c>
      <c r="E85" s="22" t="s">
        <v>115</v>
      </c>
      <c r="F85" s="34"/>
    </row>
    <row r="86" spans="1:6" ht="44" thickBot="1" x14ac:dyDescent="0.4">
      <c r="A86" s="10"/>
      <c r="B86" s="38" t="s">
        <v>153</v>
      </c>
      <c r="C86" s="39" t="s">
        <v>1</v>
      </c>
      <c r="D86" s="40">
        <f>IF(C86="Yes",0.5,0)</f>
        <v>0</v>
      </c>
      <c r="E86" s="24" t="s">
        <v>117</v>
      </c>
      <c r="F86" s="41"/>
    </row>
    <row r="87" spans="1:6" ht="15" customHeight="1" x14ac:dyDescent="0.35">
      <c r="C87" s="7"/>
    </row>
    <row r="88" spans="1:6" ht="15" thickBot="1" x14ac:dyDescent="0.4">
      <c r="C88"/>
      <c r="D88" s="55"/>
    </row>
    <row r="89" spans="1:6" ht="15" thickBot="1" x14ac:dyDescent="0.4">
      <c r="B89" s="1"/>
      <c r="C89" s="50" t="s">
        <v>46</v>
      </c>
      <c r="D89" s="51">
        <f>SUM(D64:D86)</f>
        <v>31</v>
      </c>
    </row>
    <row r="90" spans="1:6" ht="15" thickBot="1" x14ac:dyDescent="0.4">
      <c r="B90" s="1"/>
      <c r="C90" s="50" t="s">
        <v>47</v>
      </c>
      <c r="D90" s="51">
        <f>IF(C64="Yes",36.5,26.5)</f>
        <v>36.5</v>
      </c>
      <c r="E90" s="56"/>
    </row>
    <row r="91" spans="1:6" ht="15" thickBot="1" x14ac:dyDescent="0.4">
      <c r="A91" s="1"/>
      <c r="C91" s="50" t="s">
        <v>118</v>
      </c>
      <c r="D91" s="52">
        <f>IF(C64="Yes",27.5,17.5)</f>
        <v>27.5</v>
      </c>
    </row>
    <row r="92" spans="1:6" x14ac:dyDescent="0.35">
      <c r="C92"/>
    </row>
    <row r="93" spans="1:6" x14ac:dyDescent="0.35">
      <c r="C93" s="69" t="s">
        <v>155</v>
      </c>
      <c r="D93" s="55"/>
    </row>
    <row r="94" spans="1:6" x14ac:dyDescent="0.35">
      <c r="D94" s="56"/>
    </row>
    <row r="95" spans="1:6" x14ac:dyDescent="0.35">
      <c r="D95" s="56"/>
    </row>
    <row r="102" spans="3:3" x14ac:dyDescent="0.35">
      <c r="C102"/>
    </row>
    <row r="103" spans="3:3" x14ac:dyDescent="0.3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C38:C56">
    <cfRule type="cellIs" dxfId="139" priority="12" operator="equal">
      <formula>"No"</formula>
    </cfRule>
  </conditionalFormatting>
  <conditionalFormatting sqref="C14:D16">
    <cfRule type="cellIs" dxfId="138" priority="7" operator="equal">
      <formula>"No"</formula>
    </cfRule>
  </conditionalFormatting>
  <conditionalFormatting sqref="C18:D18">
    <cfRule type="cellIs" dxfId="137" priority="38" operator="equal">
      <formula>"No"</formula>
    </cfRule>
  </conditionalFormatting>
  <conditionalFormatting sqref="C19:D19">
    <cfRule type="cellIs" dxfId="136" priority="47" operator="equal">
      <formula>"Yes"</formula>
    </cfRule>
  </conditionalFormatting>
  <conditionalFormatting sqref="C20:D20">
    <cfRule type="cellIs" dxfId="135" priority="34" operator="equal">
      <formula>"No"</formula>
    </cfRule>
  </conditionalFormatting>
  <conditionalFormatting sqref="C22:D22">
    <cfRule type="cellIs" dxfId="134" priority="30" operator="equal">
      <formula>"No"</formula>
    </cfRule>
  </conditionalFormatting>
  <conditionalFormatting sqref="C23:D23">
    <cfRule type="cellIs" dxfId="133" priority="46" operator="equal">
      <formula>"Yes"</formula>
    </cfRule>
  </conditionalFormatting>
  <conditionalFormatting sqref="C24:D24">
    <cfRule type="cellIs" dxfId="132" priority="26" operator="equal">
      <formula>"No"</formula>
    </cfRule>
  </conditionalFormatting>
  <conditionalFormatting sqref="C26:D26">
    <cfRule type="cellIs" dxfId="131" priority="22" operator="equal">
      <formula>"No"</formula>
    </cfRule>
  </conditionalFormatting>
  <conditionalFormatting sqref="C28:D28">
    <cfRule type="cellIs" dxfId="130" priority="18" operator="equal">
      <formula>"No"</formula>
    </cfRule>
  </conditionalFormatting>
  <conditionalFormatting sqref="C30:D30">
    <cfRule type="cellIs" dxfId="129" priority="42" operator="equal">
      <formula>"No"</formula>
    </cfRule>
  </conditionalFormatting>
  <conditionalFormatting sqref="D31">
    <cfRule type="cellIs" dxfId="128" priority="52" operator="equal">
      <formula>"Yes"</formula>
    </cfRule>
  </conditionalFormatting>
  <conditionalFormatting sqref="D89">
    <cfRule type="cellIs" dxfId="127" priority="11" operator="lessThan">
      <formula>#REF!</formula>
    </cfRule>
  </conditionalFormatting>
  <conditionalFormatting sqref="E64:F86">
    <cfRule type="cellIs" dxfId="126" priority="1" operator="equal">
      <formula>"No"</formula>
    </cfRule>
  </conditionalFormatting>
  <dataValidations count="2">
    <dataValidation type="list" allowBlank="1" showInputMessage="1" showErrorMessage="1" sqref="C38:C56 C65:C66" xr:uid="{1FCAB5A2-7171-4A8F-80FE-60BA5A5BEA03}">
      <formula1>"Yes, No, N/A"</formula1>
    </dataValidation>
    <dataValidation type="list" allowBlank="1" showInputMessage="1" showErrorMessage="1" sqref="D31 C28 C14 C30 C16 C26 C18:C20 C22:C24 C64 C67:C86" xr:uid="{C7653490-A59D-4246-9637-5AC99D310577}">
      <formula1>"Yes, No"</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E4F48247542141AEF9F43A6BFEC171" ma:contentTypeVersion="12" ma:contentTypeDescription="Create a new document." ma:contentTypeScope="" ma:versionID="7399ddc460c8fca7be52b27988f5ab79">
  <xsd:schema xmlns:xsd="http://www.w3.org/2001/XMLSchema" xmlns:xs="http://www.w3.org/2001/XMLSchema" xmlns:p="http://schemas.microsoft.com/office/2006/metadata/properties" xmlns:ns2="fcd10cc4-eff9-4139-a528-089fb8d4c8c7" xmlns:ns3="5652fac5-c20f-4620-8a1a-4ec7599ed332" targetNamespace="http://schemas.microsoft.com/office/2006/metadata/properties" ma:root="true" ma:fieldsID="f145f6c4d38e546f27e4fe14c9379a30" ns2:_="" ns3:_="">
    <xsd:import namespace="fcd10cc4-eff9-4139-a528-089fb8d4c8c7"/>
    <xsd:import namespace="5652fac5-c20f-4620-8a1a-4ec7599ed3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10cc4-eff9-4139-a528-089fb8d4c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c3997de-a951-4596-84ab-dd00952da4a4}" ma:internalName="TaxCatchAll" ma:showField="CatchAllData" ma:web="5652fac5-c20f-4620-8a1a-4ec7599ed3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652fac5-c20f-4620-8a1a-4ec7599ed332">
      <UserInfo>
        <DisplayName>Emmanuel Esochaghi</DisplayName>
        <AccountId>2299</AccountId>
        <AccountType/>
      </UserInfo>
    </SharedWithUsers>
    <lcf76f155ced4ddcb4097134ff3c332f xmlns="fcd10cc4-eff9-4139-a528-089fb8d4c8c7">
      <Terms xmlns="http://schemas.microsoft.com/office/infopath/2007/PartnerControls"/>
    </lcf76f155ced4ddcb4097134ff3c332f>
    <TaxCatchAll xmlns="5652fac5-c20f-4620-8a1a-4ec7599ed3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556DD3-FDBD-4B79-9AA4-B8B15E561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10cc4-eff9-4139-a528-089fb8d4c8c7"/>
    <ds:schemaRef ds:uri="5652fac5-c20f-4620-8a1a-4ec7599ed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8437DD-7D3A-49BE-930F-C268A923FEA1}">
  <ds:schemaRefs>
    <ds:schemaRef ds:uri="http://schemas.microsoft.com/office/2006/documentManagement/types"/>
    <ds:schemaRef ds:uri="http://purl.org/dc/dcmitype/"/>
    <ds:schemaRef ds:uri="fcd10cc4-eff9-4139-a528-089fb8d4c8c7"/>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5652fac5-c20f-4620-8a1a-4ec7599ed332"/>
    <ds:schemaRef ds:uri="http://www.w3.org/XML/1998/namespace"/>
  </ds:schemaRefs>
</ds:datastoreItem>
</file>

<file path=customXml/itemProps3.xml><?xml version="1.0" encoding="utf-8"?>
<ds:datastoreItem xmlns:ds="http://schemas.openxmlformats.org/officeDocument/2006/customXml" ds:itemID="{3B6375E4-7448-4427-A2FC-D478E8E9D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Scoring</vt:lpstr>
      <vt:lpstr>Scrap -&gt;</vt:lpstr>
      <vt:lpstr>Scoring Model Option - hard</vt:lpstr>
      <vt:lpstr>Scoring Model Option 2 - easy </vt:lpstr>
      <vt:lpstr>Scoring Model Option 4 - bonus</vt:lpstr>
      <vt:lpstr>Case Studies --&gt;</vt:lpstr>
      <vt:lpstr>NVPI</vt:lpstr>
      <vt:lpstr>NVPII</vt:lpstr>
      <vt:lpstr>SOSV</vt:lpstr>
      <vt:lpstr>Osage</vt:lpstr>
      <vt:lpstr>TVPII</vt:lpstr>
      <vt:lpstr>FFVC</vt:lpstr>
      <vt:lpstr>Edison 10</vt:lpstr>
      <vt:lpstr>NJ Emerging Manager - Pass</vt:lpstr>
      <vt:lpstr>NJ Emerging Manager - Decline </vt:lpstr>
      <vt:lpstr>CA Based Exerpienced Manager </vt:lpstr>
      <vt:lpstr>Other Matrix Versions --&gt;</vt:lpstr>
      <vt:lpstr>Matrix2</vt:lpstr>
      <vt:lpstr>Matrix3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Pachman</dc:creator>
  <cp:keywords/>
  <dc:description/>
  <cp:lastModifiedBy>Deven Patel</cp:lastModifiedBy>
  <cp:revision/>
  <dcterms:created xsi:type="dcterms:W3CDTF">2021-08-23T20:31:43Z</dcterms:created>
  <dcterms:modified xsi:type="dcterms:W3CDTF">2025-04-23T18:15:06Z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0x0101003DE4F48247542141AEF9F43A6BFEC171</vt:lpwstr>
  </property>
  <property fmtid="{D5CDD505-2E9C-101B-9397-08002B2CF9AE}" pid="3" name="MediaServiceImageTags">
    <vt:lpwstr/>
  </property>
</Properties>
</file>